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Intervenció\SUBVENCIONS\SUBVENCIONS ENTITATS\2025\FORMULARIS 2025\"/>
    </mc:Choice>
  </mc:AlternateContent>
  <xr:revisionPtr revIDLastSave="0" documentId="13_ncr:1_{826F817F-665D-4328-8248-7E2F2483A0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MPTE JUSTIFICATIU 1" sheetId="3" r:id="rId1"/>
    <sheet name="COMPTE JUSTIFICATIU 2" sheetId="8" r:id="rId2"/>
    <sheet name="COMPTE JUSTIFICATIU 3" sheetId="9" r:id="rId3"/>
    <sheet name="TAULES (NO TOCAR)" sheetId="2" state="hidden" r:id="rId4"/>
    <sheet name="CONCESSIONS 2025" sheetId="4" state="hidden" r:id="rId5"/>
  </sheets>
  <definedNames>
    <definedName name="_xlnm.Print_Area" localSheetId="0">'COMPTE JUSTIFICATIU 1'!$A$1:$L$96</definedName>
    <definedName name="_xlnm.Print_Area" localSheetId="1">'COMPTE JUSTIFICATIU 2'!$A$1:$L$96</definedName>
    <definedName name="_xlnm.Print_Area" localSheetId="2">'COMPTE JUSTIFICATIU 3'!$A$1:$L$96</definedName>
    <definedName name="Texto479" localSheetId="0">'COMPTE JUSTIFICATIU 1'!$I$132</definedName>
    <definedName name="Texto479" localSheetId="1">'COMPTE JUSTIFICATIU 2'!$I$132</definedName>
    <definedName name="Texto479" localSheetId="2">'COMPTE JUSTIFICATIU 3'!$I$132</definedName>
    <definedName name="Texto491" localSheetId="0">'COMPTE JUSTIFICATIU 1'!$J$132</definedName>
    <definedName name="Texto491" localSheetId="1">'COMPTE JUSTIFICATIU 2'!$J$132</definedName>
    <definedName name="Texto491" localSheetId="2">'COMPTE JUSTIFICATIU 3'!$J$132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6" i="9" l="1"/>
  <c r="J96" i="9"/>
  <c r="M91" i="9"/>
  <c r="M88" i="9"/>
  <c r="O8" i="9" s="1"/>
  <c r="M87" i="9"/>
  <c r="J80" i="9"/>
  <c r="M64" i="9"/>
  <c r="B63" i="9"/>
  <c r="J52" i="9"/>
  <c r="J53" i="9" s="1"/>
  <c r="I52" i="9"/>
  <c r="I53" i="9" s="1"/>
  <c r="H53" i="9" s="1"/>
  <c r="G53" i="9" s="1"/>
  <c r="G52" i="9"/>
  <c r="K42" i="9"/>
  <c r="I42" i="9"/>
  <c r="M41" i="9"/>
  <c r="J41" i="9"/>
  <c r="M40" i="9"/>
  <c r="J40" i="9"/>
  <c r="M39" i="9"/>
  <c r="J39" i="9"/>
  <c r="M38" i="9"/>
  <c r="J38" i="9"/>
  <c r="M37" i="9"/>
  <c r="J37" i="9"/>
  <c r="M36" i="9"/>
  <c r="J36" i="9"/>
  <c r="M35" i="9"/>
  <c r="J35" i="9"/>
  <c r="M34" i="9"/>
  <c r="J34" i="9"/>
  <c r="M33" i="9"/>
  <c r="J33" i="9"/>
  <c r="M32" i="9"/>
  <c r="J32" i="9"/>
  <c r="M31" i="9"/>
  <c r="J31" i="9"/>
  <c r="M30" i="9"/>
  <c r="J30" i="9"/>
  <c r="M29" i="9"/>
  <c r="J29" i="9"/>
  <c r="M28" i="9"/>
  <c r="J28" i="9"/>
  <c r="M27" i="9"/>
  <c r="J27" i="9"/>
  <c r="M26" i="9"/>
  <c r="J26" i="9"/>
  <c r="M25" i="9"/>
  <c r="J25" i="9"/>
  <c r="M24" i="9"/>
  <c r="J24" i="9"/>
  <c r="M23" i="9"/>
  <c r="J23" i="9"/>
  <c r="M22" i="9"/>
  <c r="J22" i="9"/>
  <c r="M16" i="9"/>
  <c r="M14" i="9"/>
  <c r="I10" i="9"/>
  <c r="O5" i="9"/>
  <c r="J5" i="9"/>
  <c r="E11" i="9" s="1"/>
  <c r="O3" i="9"/>
  <c r="J96" i="8"/>
  <c r="M96" i="8" s="1"/>
  <c r="M88" i="8"/>
  <c r="M87" i="8"/>
  <c r="J80" i="8"/>
  <c r="M64" i="8"/>
  <c r="B63" i="8"/>
  <c r="J52" i="8"/>
  <c r="J53" i="8" s="1"/>
  <c r="G52" i="8"/>
  <c r="I52" i="8" s="1"/>
  <c r="I53" i="8" s="1"/>
  <c r="H53" i="8" s="1"/>
  <c r="G53" i="8" s="1"/>
  <c r="D53" i="8" s="1"/>
  <c r="K42" i="8"/>
  <c r="I42" i="8"/>
  <c r="M41" i="8"/>
  <c r="J41" i="8"/>
  <c r="M40" i="8"/>
  <c r="J40" i="8"/>
  <c r="M39" i="8"/>
  <c r="J39" i="8"/>
  <c r="M38" i="8"/>
  <c r="J38" i="8"/>
  <c r="M37" i="8"/>
  <c r="J37" i="8"/>
  <c r="M36" i="8"/>
  <c r="J36" i="8"/>
  <c r="M35" i="8"/>
  <c r="J35" i="8"/>
  <c r="M34" i="8"/>
  <c r="J34" i="8"/>
  <c r="M33" i="8"/>
  <c r="J33" i="8"/>
  <c r="M32" i="8"/>
  <c r="J32" i="8"/>
  <c r="M31" i="8"/>
  <c r="J31" i="8"/>
  <c r="M30" i="8"/>
  <c r="J30" i="8"/>
  <c r="M29" i="8"/>
  <c r="J29" i="8"/>
  <c r="M28" i="8"/>
  <c r="J28" i="8"/>
  <c r="M27" i="8"/>
  <c r="J27" i="8"/>
  <c r="M26" i="8"/>
  <c r="J26" i="8"/>
  <c r="M25" i="8"/>
  <c r="J25" i="8"/>
  <c r="M24" i="8"/>
  <c r="J24" i="8"/>
  <c r="M23" i="8"/>
  <c r="J23" i="8"/>
  <c r="M22" i="8"/>
  <c r="J22" i="8"/>
  <c r="M16" i="8"/>
  <c r="M14" i="8"/>
  <c r="I10" i="8"/>
  <c r="O5" i="8"/>
  <c r="J5" i="8"/>
  <c r="O3" i="8" s="1"/>
  <c r="J52" i="3"/>
  <c r="D53" i="9" l="1"/>
  <c r="K43" i="9"/>
  <c r="E9" i="9"/>
  <c r="O4" i="9" s="1"/>
  <c r="E10" i="9"/>
  <c r="M63" i="9"/>
  <c r="O8" i="8"/>
  <c r="K43" i="8"/>
  <c r="M63" i="8"/>
  <c r="M91" i="8"/>
  <c r="E11" i="8"/>
  <c r="G52" i="3"/>
  <c r="K52" i="9" l="1"/>
  <c r="M43" i="9"/>
  <c r="H54" i="9"/>
  <c r="H52" i="9"/>
  <c r="J63" i="9"/>
  <c r="J69" i="9" s="1"/>
  <c r="M42" i="9"/>
  <c r="O6" i="9" s="1"/>
  <c r="E10" i="8"/>
  <c r="E9" i="8"/>
  <c r="O4" i="8" s="1"/>
  <c r="I52" i="3"/>
  <c r="I53" i="3" s="1"/>
  <c r="M87" i="3"/>
  <c r="C56" i="9" l="1"/>
  <c r="M56" i="9" s="1"/>
  <c r="I54" i="9"/>
  <c r="J82" i="9"/>
  <c r="M82" i="9" s="1"/>
  <c r="O7" i="9"/>
  <c r="H54" i="8"/>
  <c r="M43" i="8"/>
  <c r="K52" i="8"/>
  <c r="M42" i="8"/>
  <c r="O6" i="8" s="1"/>
  <c r="H52" i="8"/>
  <c r="J63" i="8"/>
  <c r="J69" i="8" s="1"/>
  <c r="C77" i="4"/>
  <c r="B77" i="4"/>
  <c r="A77" i="4"/>
  <c r="B2" i="4"/>
  <c r="C29" i="4"/>
  <c r="D29" i="4"/>
  <c r="E29" i="4"/>
  <c r="B29" i="4"/>
  <c r="F29" i="4"/>
  <c r="J82" i="8" l="1"/>
  <c r="M82" i="8" s="1"/>
  <c r="O7" i="8" s="1"/>
  <c r="I54" i="8"/>
  <c r="C56" i="8"/>
  <c r="M56" i="8" s="1"/>
  <c r="J5" i="3"/>
  <c r="E11" i="3" s="1"/>
  <c r="M41" i="3"/>
  <c r="E10" i="3" l="1"/>
  <c r="H54" i="3" s="1"/>
  <c r="E9" i="3"/>
  <c r="M16" i="3"/>
  <c r="M14" i="3"/>
  <c r="J53" i="3" l="1"/>
  <c r="H53" i="3" s="1"/>
  <c r="G53" i="3" s="1"/>
  <c r="H52" i="3"/>
  <c r="J96" i="3"/>
  <c r="M96" i="3" s="1"/>
  <c r="M88" i="3"/>
  <c r="J80" i="3"/>
  <c r="I10" i="3" s="1"/>
  <c r="O4" i="3" s="1"/>
  <c r="B63" i="3"/>
  <c r="K42" i="3"/>
  <c r="I42" i="3"/>
  <c r="J41" i="3"/>
  <c r="M40" i="3"/>
  <c r="J40" i="3"/>
  <c r="M39" i="3"/>
  <c r="J39" i="3"/>
  <c r="M38" i="3"/>
  <c r="J38" i="3"/>
  <c r="M37" i="3"/>
  <c r="J37" i="3"/>
  <c r="M36" i="3"/>
  <c r="J36" i="3"/>
  <c r="M35" i="3"/>
  <c r="J35" i="3"/>
  <c r="M34" i="3"/>
  <c r="J34" i="3"/>
  <c r="M33" i="3"/>
  <c r="J33" i="3"/>
  <c r="M32" i="3"/>
  <c r="J32" i="3"/>
  <c r="M31" i="3"/>
  <c r="J31" i="3"/>
  <c r="M30" i="3"/>
  <c r="J30" i="3"/>
  <c r="M29" i="3"/>
  <c r="J29" i="3"/>
  <c r="M28" i="3"/>
  <c r="J28" i="3"/>
  <c r="M27" i="3"/>
  <c r="J27" i="3"/>
  <c r="M26" i="3"/>
  <c r="J26" i="3"/>
  <c r="M25" i="3"/>
  <c r="J25" i="3"/>
  <c r="M24" i="3"/>
  <c r="J24" i="3"/>
  <c r="M23" i="3"/>
  <c r="J23" i="3"/>
  <c r="M22" i="3"/>
  <c r="J22" i="3"/>
  <c r="O5" i="3"/>
  <c r="O3" i="3"/>
  <c r="D53" i="3" l="1"/>
  <c r="K43" i="3"/>
  <c r="M42" i="3"/>
  <c r="O6" i="3" s="1"/>
  <c r="O8" i="3"/>
  <c r="M43" i="3"/>
  <c r="M64" i="3"/>
  <c r="M91" i="3"/>
  <c r="I54" i="3" l="1"/>
  <c r="C56" i="3" s="1"/>
  <c r="K52" i="3"/>
  <c r="M56" i="3" l="1"/>
  <c r="M63" i="3" l="1"/>
  <c r="J63" i="3" s="1"/>
  <c r="J69" i="3" s="1"/>
  <c r="J82" i="3" s="1"/>
  <c r="M82" i="3" s="1"/>
  <c r="O7" i="3" s="1"/>
</calcChain>
</file>

<file path=xl/sharedStrings.xml><?xml version="1.0" encoding="utf-8"?>
<sst xmlns="http://schemas.openxmlformats.org/spreadsheetml/2006/main" count="607" uniqueCount="207">
  <si>
    <t>Núm. Ordre</t>
  </si>
  <si>
    <t>Núm. de document [3]</t>
  </si>
  <si>
    <t>Data del document o període nòmina</t>
  </si>
  <si>
    <t>Proveïdor o Tercer</t>
  </si>
  <si>
    <t>NIF o CIF</t>
  </si>
  <si>
    <t>Objecte de les factures [4]</t>
  </si>
  <si>
    <t>DADES DEL BENEFICIARI</t>
  </si>
  <si>
    <t>Entitat:</t>
  </si>
  <si>
    <t xml:space="preserve"> COMPTE JUSTIFICATIU SIMPLIFICAT</t>
  </si>
  <si>
    <t xml:space="preserve">CIF: </t>
  </si>
  <si>
    <t>DADES DE LA CONCESSIÓ</t>
  </si>
  <si>
    <t>Import subvenció:</t>
  </si>
  <si>
    <t>Línia:</t>
  </si>
  <si>
    <t>Cost total de l'actuació:</t>
  </si>
  <si>
    <t>Convocatòria</t>
  </si>
  <si>
    <t>--- Seleccioneu una opció ---</t>
  </si>
  <si>
    <t>Camp obligatori</t>
  </si>
  <si>
    <t>* Camp obligatori *</t>
  </si>
  <si>
    <t>MEMÒRIA DE REALITZACIÓ DE L'ACTUACIÓ</t>
  </si>
  <si>
    <t>Resultats obtinguts / Conclusions (impacte, incidències...):</t>
  </si>
  <si>
    <t>MEMÒRIA ECONÒMICA</t>
  </si>
  <si>
    <t>Tipus de justificant</t>
  </si>
  <si>
    <t>Factura</t>
  </si>
  <si>
    <t>Tiquet</t>
  </si>
  <si>
    <t>Rebut</t>
  </si>
  <si>
    <t>Altres</t>
  </si>
  <si>
    <t>Total de la despesa</t>
  </si>
  <si>
    <t>Relació de despeses</t>
  </si>
  <si>
    <t>Nòmina</t>
  </si>
  <si>
    <t>Tipus de document [2]</t>
  </si>
  <si>
    <t>[2] Indicar si són factures, nòmines, butlletins de cotització Seguretat Social, desplaçaments...</t>
  </si>
  <si>
    <t>[3] Indicar el número de factura.</t>
  </si>
  <si>
    <t>[4] Detallar l’objecte de la factura relacionant-lo amb l’activitat subvencionada.</t>
  </si>
  <si>
    <t>[5] Només es pot incloure l’IVA que no sigui deduïble. En cas de nòmina, l’import que s’ha d’indicar és l’import total meritat (salari net, IRPF i aportació del treballador a la Seguretat Social).</t>
  </si>
  <si>
    <t>Import
[5]</t>
  </si>
  <si>
    <t>Estructura de finançament i cost total de l'actuació</t>
  </si>
  <si>
    <t>Dades del beneficiari</t>
  </si>
  <si>
    <t>Dades de la concessió</t>
  </si>
  <si>
    <t>Recursos propis (quotes socis, romanent, venda tiquets, entrades,....)</t>
  </si>
  <si>
    <t>Ingressos:</t>
  </si>
  <si>
    <t>Aportacions privades (patrocinadors, col·laboradors)</t>
  </si>
  <si>
    <t>Subvencions d'altres administracions/entitats per la mateixa activitat</t>
  </si>
  <si>
    <t>Total ingressos</t>
  </si>
  <si>
    <t>Despeses:</t>
  </si>
  <si>
    <t>Total despeses</t>
  </si>
  <si>
    <t>Personal (persones integrades en l'estructura de l'entitat</t>
  </si>
  <si>
    <t>Contractació externa</t>
  </si>
  <si>
    <t>Material</t>
  </si>
  <si>
    <t>Despeses indirectes (llum, aigua, gas, etc...)</t>
  </si>
  <si>
    <t>Diferència entre ingressos i despeses</t>
  </si>
  <si>
    <t>ALTRES INGRESSOS I SUBVENCIONS REBUDES AMB LA MATEIXA FINALITAT</t>
  </si>
  <si>
    <t>* Escriure una X a la casella en cas afirmatiu.</t>
  </si>
  <si>
    <r>
      <t xml:space="preserve">Que </t>
    </r>
    <r>
      <rPr>
        <b/>
        <u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m'ha estat concedida cap subvenció pública o privada, ni tampoc he rebut cap ingrés de qualsevol naturalesa, amb la finalitat de finançar totalment o parcialment la mateixa activitat que ha estat objecte de subvenció per part de l'Ajuntament.</t>
    </r>
  </si>
  <si>
    <t>Declaració d'inexistència d'altres ingressos per a finançar l'activitat subvencionada</t>
  </si>
  <si>
    <t>Altres ingressos o subvencions rebudes amb la mateixa finalitat</t>
  </si>
  <si>
    <t>Import</t>
  </si>
  <si>
    <t>Entitat concedent</t>
  </si>
  <si>
    <t>Total</t>
  </si>
  <si>
    <t>VERIFICACIÓ DEL TRÀMIT</t>
  </si>
  <si>
    <t>Memòria de realització</t>
  </si>
  <si>
    <t>Descripció de l'activitat o activitats subvencionades (temporalització, actes realitzats...):</t>
  </si>
  <si>
    <t>Declaració de renúncia a l'import no justificat</t>
  </si>
  <si>
    <t>Import
imputat
[6]</t>
  </si>
  <si>
    <t>[6] Import que s'atribueix a l'actuació i que es finança amb la subvenció concedida.</t>
  </si>
  <si>
    <t>% Imputat</t>
  </si>
  <si>
    <t>Altres ingressos... (detalleu quins)</t>
  </si>
  <si>
    <t>Altres despeses... (detalleu quines)</t>
  </si>
  <si>
    <t>Verificació dels documents justificatius</t>
  </si>
  <si>
    <t>Nom de l'actuació:</t>
  </si>
  <si>
    <t xml:space="preserve">Heu presentat tiquets per import de </t>
  </si>
  <si>
    <r>
      <t xml:space="preserve">D'acord amb l'article 18 de les bases reguladores, els documents justificatius seran </t>
    </r>
    <r>
      <rPr>
        <b/>
        <u/>
        <sz val="11"/>
        <color theme="1"/>
        <rFont val="Arial"/>
        <family val="2"/>
      </rPr>
      <t>factures</t>
    </r>
    <r>
      <rPr>
        <sz val="11"/>
        <color theme="1"/>
        <rFont val="Arial"/>
        <family val="2"/>
      </rPr>
      <t xml:space="preserve">, minutes o altres documents amb valor acreditatiu que reuneixin tots els requisits legals exigibles.
</t>
    </r>
    <r>
      <rPr>
        <b/>
        <u/>
        <sz val="11"/>
        <color theme="1"/>
        <rFont val="Arial"/>
        <family val="2"/>
      </rPr>
      <t>Excepcionalment</t>
    </r>
    <r>
      <rPr>
        <sz val="11"/>
        <color theme="1"/>
        <rFont val="Arial"/>
        <family val="2"/>
      </rPr>
      <t xml:space="preserve">, es podran presentar tiquets amb la limitació de dos tiquets de màxim 50,00 € cadascun. L'import sumat dels dos tiquets </t>
    </r>
    <r>
      <rPr>
        <u/>
        <sz val="11"/>
        <color theme="1"/>
        <rFont val="Arial"/>
        <family val="2"/>
      </rPr>
      <t xml:space="preserve">no podrà ser superior a </t>
    </r>
    <r>
      <rPr>
        <b/>
        <u/>
        <sz val="11"/>
        <color theme="1"/>
        <rFont val="Arial"/>
        <family val="2"/>
      </rPr>
      <t>100,00 €</t>
    </r>
    <r>
      <rPr>
        <u/>
        <sz val="11"/>
        <color theme="1"/>
        <rFont val="Arial"/>
        <family val="2"/>
      </rPr>
      <t xml:space="preserve"> i en cap cas podrà superar el </t>
    </r>
    <r>
      <rPr>
        <b/>
        <u/>
        <sz val="11"/>
        <color theme="1"/>
        <rFont val="Arial"/>
        <family val="2"/>
      </rPr>
      <t>20% de l'import atorgat</t>
    </r>
    <r>
      <rPr>
        <u/>
        <sz val="11"/>
        <color theme="1"/>
        <rFont val="Arial"/>
        <family val="2"/>
      </rPr>
      <t>.</t>
    </r>
  </si>
  <si>
    <t>Estructura de finançament</t>
  </si>
  <si>
    <t>Altres subvencions rebudes</t>
  </si>
  <si>
    <t>Import
ATORGAT</t>
  </si>
  <si>
    <t>Centre Excursionista Tona</t>
  </si>
  <si>
    <t>G59503409</t>
  </si>
  <si>
    <t>Hoquei Patins Tona</t>
  </si>
  <si>
    <t>G60619996</t>
  </si>
  <si>
    <t>Fundació Privada UE Tona</t>
  </si>
  <si>
    <t>G64929540</t>
  </si>
  <si>
    <t>Club Bàsquet Tona</t>
  </si>
  <si>
    <t>G60046786</t>
  </si>
  <si>
    <t>G59528737</t>
  </si>
  <si>
    <t>Grup de Voluntaris de l'Animació del Casal dels Avis</t>
  </si>
  <si>
    <t>G64899008</t>
  </si>
  <si>
    <t>Associació Tresatre</t>
  </si>
  <si>
    <t>G67296939</t>
  </si>
  <si>
    <t>Associació de Jubilats i Pensionistes de Tona</t>
  </si>
  <si>
    <t>G59379420</t>
  </si>
  <si>
    <t>G59835405</t>
  </si>
  <si>
    <t>Agrupació Fotogràfica de Tona</t>
  </si>
  <si>
    <t>G63033096</t>
  </si>
  <si>
    <t>Esbart Dansaire Castell de Tona</t>
  </si>
  <si>
    <t>G59789776</t>
  </si>
  <si>
    <t>Associació AMCT (Associació de Malalties Cròniques de Tona)</t>
  </si>
  <si>
    <t>G16431058</t>
  </si>
  <si>
    <t>Grup Bonaire i Veus de Tona</t>
  </si>
  <si>
    <t>G61976338</t>
  </si>
  <si>
    <t>Diables de Tona</t>
  </si>
  <si>
    <t>G61694071</t>
  </si>
  <si>
    <t>Donaveu Associació Feminista de Tona</t>
  </si>
  <si>
    <t>G63661870</t>
  </si>
  <si>
    <t>Associació Persones Voluntàries Tona</t>
  </si>
  <si>
    <t>G67368100</t>
  </si>
  <si>
    <t>AFA IES Tona</t>
  </si>
  <si>
    <t>G62697354</t>
  </si>
  <si>
    <t>AFA l'Era de Dalt</t>
  </si>
  <si>
    <t>G08995243</t>
  </si>
  <si>
    <t>G59728212</t>
  </si>
  <si>
    <t>NomEntitat</t>
  </si>
  <si>
    <t>CIF</t>
  </si>
  <si>
    <t>Línia</t>
  </si>
  <si>
    <t>Columna1</t>
  </si>
  <si>
    <t>Columna2</t>
  </si>
  <si>
    <t>Despeses bàsiques de l'entitat</t>
  </si>
  <si>
    <t>Torneig de la Puríssima</t>
  </si>
  <si>
    <t>Serveis d'acompanyament a l'escolaritat</t>
  </si>
  <si>
    <t>Acollida matinal i extraescolars</t>
  </si>
  <si>
    <t>Nom actuació</t>
  </si>
  <si>
    <t>G59503409_a1) Despeses generals per al funcionament de les entitats esportives</t>
  </si>
  <si>
    <t>G60619996_a1) Despeses generals per al funcionament de les entitats esportives</t>
  </si>
  <si>
    <t>G64929540_a1) Despeses generals per al funcionament de les entitats esportives</t>
  </si>
  <si>
    <t>G60046786_a1) Despeses generals per al funcionament de les entitats esportives</t>
  </si>
  <si>
    <t>G59528737_a1) Despeses generals per al funcionament de les entitats esportives</t>
  </si>
  <si>
    <t>G59503409_a2) Esdeveniments esportius puntuals</t>
  </si>
  <si>
    <t>G60046786_a2) Esdeveniments esportius puntuals</t>
  </si>
  <si>
    <t>G67296939_b2) Esdeveniments, activitats i/o serveis de les entitats culturals, mediambientals i/o socials</t>
  </si>
  <si>
    <t>G59835405_b2) Esdeveniments, activitats i/o serveis de les entitats culturals, mediambientals i/o socials</t>
  </si>
  <si>
    <t>G63033096_b2) Esdeveniments, activitats i/o serveis de les entitats culturals, mediambientals i/o socials</t>
  </si>
  <si>
    <t>G59789776_b2) Esdeveniments, activitats i/o serveis de les entitats culturals, mediambientals i/o socials</t>
  </si>
  <si>
    <t>G61976338_b2) Esdeveniments, activitats i/o serveis de les entitats culturals, mediambientals i/o socials</t>
  </si>
  <si>
    <t>G61694071_b2) Esdeveniments, activitats i/o serveis de les entitats culturals, mediambientals i/o socials</t>
  </si>
  <si>
    <t>G63661870_b2) Esdeveniments, activitats i/o serveis de les entitats culturals, mediambientals i/o socials</t>
  </si>
  <si>
    <t>G16431058_b2) Esdeveniments, activitats i/o serveis de les entitats culturals, mediambientals i/o socials</t>
  </si>
  <si>
    <t>G62697354_b3) Iniciatives per a l’acompanyament a l’escolaritat de les associacions de pares, mares i famílies dels centres escolars</t>
  </si>
  <si>
    <t>G08995243_b3) Iniciatives per a l’acompanyament a l’escolaritat de les associacions de pares, mares i famílies dels centres escolars</t>
  </si>
  <si>
    <t>G59728212_b3) Iniciatives per a l’acompanyament a l’escolaritat de les associacions de pares, mares i famílies dels centres escolars</t>
  </si>
  <si>
    <t>G67296939_b4) Formació: tallers o xerrades formatives internes d'interès públic a l’associació i/o obertes a la ciutadania</t>
  </si>
  <si>
    <t>G62697354_b4) Formació: tallers o xerrades formatives internes d'interès públic a l’associació i/o obertes a la ciutadania</t>
  </si>
  <si>
    <t>G63033096_b4) Formació: tallers o xerrades formatives internes d'interès públic a l’associació i/o obertes a la ciutadania</t>
  </si>
  <si>
    <t>G16431058_b4) Formació: tallers o xerrades formatives internes d'interès públic a l’associació i/o obertes a la ciutadania</t>
  </si>
  <si>
    <t>G59728212_b4) Formació: tallers o xerrades formatives internes d'interès públic a l’associació i/o obertes a la ciutadania</t>
  </si>
  <si>
    <t>G63661870_b4) Formació: tallers o xerrades formatives internes d'interès públic a l’associació i/o obertes a la ciutadania</t>
  </si>
  <si>
    <t>G64899008_b1) Despeses generals per al funcionament de les entitats culturals, mediambientals i/o socials</t>
  </si>
  <si>
    <t>G67296939_b1) Despeses generals per al funcionament de les entitats culturals, mediambientals i/o socials</t>
  </si>
  <si>
    <t>G59379420_b1) Despeses generals per al funcionament de les entitats culturals, mediambientals i/o socials</t>
  </si>
  <si>
    <t>G63033096_b1) Despeses generals per al funcionament de les entitats culturals, mediambientals i/o socials</t>
  </si>
  <si>
    <t>G59789776_b1) Despeses generals per al funcionament de les entitats culturals, mediambientals i/o socials</t>
  </si>
  <si>
    <t>G16431058_b1) Despeses generals per al funcionament de les entitats culturals, mediambientals i/o socials</t>
  </si>
  <si>
    <t>G61976338_b1) Despeses generals per al funcionament de les entitats culturals, mediambientals i/o socials</t>
  </si>
  <si>
    <t>G61694071_b1) Despeses generals per al funcionament de les entitats culturals, mediambientals i/o socials</t>
  </si>
  <si>
    <t>G63661870_b1) Despeses generals per al funcionament de les entitats culturals, mediambientals i/o socials</t>
  </si>
  <si>
    <t>G67368100_b1) Despeses generals per al funcionament de les entitats culturals, mediambientals i/o socials</t>
  </si>
  <si>
    <r>
      <rPr>
        <b/>
        <u/>
        <sz val="11"/>
        <color theme="1"/>
        <rFont val="Arial"/>
        <family val="2"/>
      </rPr>
      <t xml:space="preserve">Recordatori:
</t>
    </r>
    <r>
      <rPr>
        <sz val="11"/>
        <color theme="1"/>
        <rFont val="Arial"/>
        <family val="2"/>
      </rPr>
      <t xml:space="preserve">- Presenteu aquest formulari en </t>
    </r>
    <r>
      <rPr>
        <u/>
        <sz val="11"/>
        <color theme="1"/>
        <rFont val="Arial"/>
        <family val="2"/>
      </rPr>
      <t xml:space="preserve">format Excel
</t>
    </r>
    <r>
      <rPr>
        <sz val="11"/>
        <color theme="1"/>
        <rFont val="Arial"/>
        <family val="2"/>
      </rPr>
      <t xml:space="preserve">  (no passar-lo a PDF)
- Adjunteu les factures </t>
    </r>
    <r>
      <rPr>
        <u/>
        <sz val="11"/>
        <color theme="1"/>
        <rFont val="Arial"/>
        <family val="2"/>
      </rPr>
      <t>enumerades</t>
    </r>
    <r>
      <rPr>
        <sz val="11"/>
        <color theme="1"/>
        <rFont val="Arial"/>
        <family val="2"/>
      </rPr>
      <t xml:space="preserve"> dins un fitxer comprimit (.zip o .rar)</t>
    </r>
  </si>
  <si>
    <t>AMPA Escola Vedruna Tona</t>
  </si>
  <si>
    <t>Asociación Cultural Andaluza de Tona i Balenyà</t>
  </si>
  <si>
    <t>Associació Atlètica Tona</t>
  </si>
  <si>
    <t>Associació de Gegants de Tona</t>
  </si>
  <si>
    <t>G75409094</t>
  </si>
  <si>
    <t>Club Tennis Taula Tona</t>
  </si>
  <si>
    <t>G65628752</t>
  </si>
  <si>
    <t>Esplai Güitxi-Güitxi</t>
  </si>
  <si>
    <t>G65164501</t>
  </si>
  <si>
    <t>La Tonenca SCCL</t>
  </si>
  <si>
    <t>F10771640</t>
  </si>
  <si>
    <t>Cursa d'orientació</t>
  </si>
  <si>
    <t>Torneig Màsters d'Osona Memorial Lluís Mas</t>
  </si>
  <si>
    <t>Participació LLIF</t>
  </si>
  <si>
    <t>Cicle anual 2025</t>
  </si>
  <si>
    <t xml:space="preserve">Teràpies per a persones amb malalties cròniques </t>
  </si>
  <si>
    <t>Trobada comarcal d'Osona a Tona</t>
  </si>
  <si>
    <t>Tancament "Un Nadal Diferent" i procés creatiu "Nou Projecte"</t>
  </si>
  <si>
    <t>Activitats</t>
  </si>
  <si>
    <t>Activitats amb mirada feminista</t>
  </si>
  <si>
    <t>Renovació vestuari i participació Mil·lenari Montserrat</t>
  </si>
  <si>
    <t>Grans Activitats de l'Esplai Güitxi-Güitxi</t>
  </si>
  <si>
    <t>Les Dones Canten</t>
  </si>
  <si>
    <t>Auxiliar de conversa</t>
  </si>
  <si>
    <t>Xerrada formativa per a famílies i alumnes</t>
  </si>
  <si>
    <t>Formació en eines fotogràfiques</t>
  </si>
  <si>
    <t>Tallers o xerrades formatives</t>
  </si>
  <si>
    <t>Xerrades sobre malalties cròniques (salut mental, fibromiàlgia, artrosis degenerativa)</t>
  </si>
  <si>
    <t>Formació de música tradicional</t>
  </si>
  <si>
    <t>Formació teatral</t>
  </si>
  <si>
    <t>Xerrada sobre seguretat en muntanya</t>
  </si>
  <si>
    <t>Xerrada "Parlem de sexe a casa"</t>
  </si>
  <si>
    <t>Tallers i xerrades vàries</t>
  </si>
  <si>
    <t>Redueix la teva factura eléctrica</t>
  </si>
  <si>
    <t>G65628752_a1) Despeses generals per al funcionament de les entitats esportives</t>
  </si>
  <si>
    <t>G65628752_a2) Esdeveniments esportius puntuals</t>
  </si>
  <si>
    <t>G75409094_b1) Despeses generals per al funcionament de les entitats culturals, mediambientals i/o socials</t>
  </si>
  <si>
    <t>G65164501_b1) Despeses generals per al funcionament de les entitats culturals, mediambientals i/o socials</t>
  </si>
  <si>
    <t>G75409094_b2) Esdeveniments, activitats i/o serveis de les entitats culturals, mediambientals i/o socials</t>
  </si>
  <si>
    <t>G65164501_b2) Esdeveniments, activitats i/o serveis de les entitats culturals, mediambientals i/o socials</t>
  </si>
  <si>
    <t>G75409094_b4) Formació: tallers o xerrades formatives internes d'interès públic a l’associació i/o obertes a la ciutadania</t>
  </si>
  <si>
    <t>G59503409_b4) Formació: tallers o xerrades formatives internes d'interès públic a l’associació i/o obertes a la ciutadania</t>
  </si>
  <si>
    <t>G59789776_b4) Formació: tallers o xerrades formatives internes d'interès públic a l’associació i/o obertes a la ciutadania</t>
  </si>
  <si>
    <t>F10771640_b4) Formació: tallers o xerrades formatives internes d'interès públic a l’associació i/o obertes a la ciutadania</t>
  </si>
  <si>
    <r>
      <rPr>
        <b/>
        <sz val="11"/>
        <color rgb="FF000000"/>
        <rFont val="Arial"/>
        <family val="2"/>
      </rPr>
      <t xml:space="preserve">a1) </t>
    </r>
    <r>
      <rPr>
        <sz val="11"/>
        <color rgb="FF000000"/>
        <rFont val="Arial"/>
        <family val="2"/>
      </rPr>
      <t>Despeses generals per al funcionament de les entitats esportives</t>
    </r>
  </si>
  <si>
    <r>
      <rPr>
        <b/>
        <sz val="11"/>
        <color rgb="FF000000"/>
        <rFont val="Arial"/>
        <family val="2"/>
      </rPr>
      <t>a2)</t>
    </r>
    <r>
      <rPr>
        <sz val="11"/>
        <color rgb="FF000000"/>
        <rFont val="Arial"/>
        <family val="2"/>
      </rPr>
      <t xml:space="preserve"> Esdeveniments esportius puntuals</t>
    </r>
  </si>
  <si>
    <r>
      <rPr>
        <b/>
        <sz val="11"/>
        <color rgb="FF000000"/>
        <rFont val="Arial"/>
        <family val="2"/>
      </rPr>
      <t>b1)</t>
    </r>
    <r>
      <rPr>
        <sz val="11"/>
        <color rgb="FF000000"/>
        <rFont val="Arial"/>
        <family val="2"/>
      </rPr>
      <t xml:space="preserve"> Despeses generals per al funcionament de les entitats culturals, mediambientals i/o socials</t>
    </r>
  </si>
  <si>
    <r>
      <rPr>
        <b/>
        <sz val="11"/>
        <color rgb="FF000000"/>
        <rFont val="Arial"/>
        <family val="2"/>
      </rPr>
      <t xml:space="preserve">b2) </t>
    </r>
    <r>
      <rPr>
        <sz val="11"/>
        <color rgb="FF000000"/>
        <rFont val="Arial"/>
        <family val="2"/>
      </rPr>
      <t>Esdeveniments, activitats i/o serveis de les entitats culturals, mediambientals i/o socials</t>
    </r>
  </si>
  <si>
    <r>
      <rPr>
        <b/>
        <sz val="11"/>
        <color rgb="FF000000"/>
        <rFont val="Arial"/>
        <family val="2"/>
      </rPr>
      <t xml:space="preserve">b3) </t>
    </r>
    <r>
      <rPr>
        <sz val="11"/>
        <color rgb="FF000000"/>
        <rFont val="Arial"/>
        <family val="2"/>
      </rPr>
      <t>Iniciatives per a l’acompanyament a l’escolaritat de les associacions de pares, mares i famílies dels centres escolars</t>
    </r>
  </si>
  <si>
    <r>
      <rPr>
        <b/>
        <sz val="11"/>
        <color rgb="FF000000"/>
        <rFont val="Arial"/>
        <family val="2"/>
      </rPr>
      <t xml:space="preserve">b4) </t>
    </r>
    <r>
      <rPr>
        <sz val="11"/>
        <color rgb="FF000000"/>
        <rFont val="Arial"/>
        <family val="2"/>
      </rPr>
      <t>Formació: tallers o xerrades formatives internes d'interès públic a l’associació i/o obertes a la ciutadania</t>
    </r>
  </si>
  <si>
    <r>
      <rPr>
        <b/>
        <sz val="11"/>
        <color rgb="FF000000"/>
        <rFont val="Arial"/>
        <family val="2"/>
      </rPr>
      <t xml:space="preserve">c1) </t>
    </r>
    <r>
      <rPr>
        <sz val="11"/>
        <color rgb="FF000000"/>
        <rFont val="Arial"/>
        <family val="2"/>
      </rPr>
      <t>Finançar activitats realitzades per les entitats representatives del sector comercial i de serveis</t>
    </r>
  </si>
  <si>
    <r>
      <t xml:space="preserve">SUBVENCIONS EN RÈGIM DE CONCURRÈNCIA COMPETITIVA - </t>
    </r>
    <r>
      <rPr>
        <b/>
        <u/>
        <sz val="14"/>
        <color rgb="FF0070C0"/>
        <rFont val="Arial"/>
        <family val="2"/>
      </rPr>
      <t>2025</t>
    </r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</si>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</sst>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[$€-2]\ * #,##0.00_-;\-[$€-2]\ * #,##0.00_-;_-[$€-2]\ * &quot;-&quot;??_-;_-@_-"/>
    <numFmt numFmtId="165" formatCode="#,##0.00\ &quot;€&quot;"/>
    <numFmt numFmtId="166" formatCode="dd/mm/yyyy;@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8"/>
      <color indexed="8"/>
      <name val="Arial"/>
      <family val="2"/>
    </font>
    <font>
      <u/>
      <sz val="11"/>
      <color theme="10"/>
      <name val="Calibri"/>
      <family val="2"/>
    </font>
    <font>
      <b/>
      <sz val="12"/>
      <color indexed="9"/>
      <name val="Arial"/>
      <family val="2"/>
    </font>
    <font>
      <b/>
      <u/>
      <sz val="11"/>
      <color theme="1"/>
      <name val="Arial"/>
      <family val="2"/>
    </font>
    <font>
      <sz val="11"/>
      <color rgb="FFC00000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12"/>
      <name val="Arial"/>
      <family val="2"/>
    </font>
    <font>
      <sz val="9"/>
      <color theme="1"/>
      <name val="Arial"/>
      <family val="2"/>
    </font>
    <font>
      <b/>
      <sz val="8"/>
      <name val="Arial"/>
      <family val="2"/>
    </font>
    <font>
      <b/>
      <sz val="11"/>
      <color rgb="FFFF0000"/>
      <name val="Arial"/>
      <family val="2"/>
    </font>
    <font>
      <i/>
      <sz val="11"/>
      <color theme="1"/>
      <name val="Arial"/>
      <family val="2"/>
    </font>
    <font>
      <i/>
      <sz val="9"/>
      <color theme="1"/>
      <name val="Arial"/>
      <family val="2"/>
    </font>
    <font>
      <b/>
      <sz val="11"/>
      <name val="Arial"/>
      <family val="2"/>
    </font>
    <font>
      <u/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u/>
      <sz val="14"/>
      <color rgb="FF0070C0"/>
      <name val="Arial"/>
      <family val="2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5"/>
      <color rgb="FF44546A"/>
      <name val="Calibri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6"/>
      <color rgb="FFFF0000"/>
      <name val="Arial"/>
      <family val="2"/>
    </font>
    <font>
      <b/>
      <sz val="11"/>
      <color theme="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5B9BD5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/>
    <xf numFmtId="0" fontId="26" fillId="0" borderId="44" applyNumberFormat="0" applyFill="0" applyAlignment="0" applyProtection="0"/>
    <xf numFmtId="0" fontId="27" fillId="0" borderId="45" applyNumberFormat="0" applyFill="0" applyAlignment="0" applyProtection="0"/>
    <xf numFmtId="0" fontId="27" fillId="0" borderId="0" applyNumberFormat="0" applyFill="0" applyBorder="0" applyAlignment="0" applyProtection="0"/>
    <xf numFmtId="0" fontId="28" fillId="7" borderId="0" applyNumberFormat="0" applyBorder="0" applyAlignment="0" applyProtection="0"/>
    <xf numFmtId="0" fontId="29" fillId="8" borderId="0" applyNumberFormat="0" applyBorder="0" applyAlignment="0" applyProtection="0"/>
    <xf numFmtId="0" fontId="30" fillId="9" borderId="0" applyNumberFormat="0" applyBorder="0" applyAlignment="0" applyProtection="0"/>
    <xf numFmtId="0" fontId="31" fillId="10" borderId="46" applyNumberFormat="0" applyAlignment="0" applyProtection="0"/>
    <xf numFmtId="0" fontId="32" fillId="11" borderId="47" applyNumberFormat="0" applyAlignment="0" applyProtection="0"/>
    <xf numFmtId="0" fontId="33" fillId="11" borderId="46" applyNumberFormat="0" applyAlignment="0" applyProtection="0"/>
    <xf numFmtId="0" fontId="34" fillId="0" borderId="48" applyNumberFormat="0" applyFill="0" applyAlignment="0" applyProtection="0"/>
    <xf numFmtId="0" fontId="35" fillId="12" borderId="49" applyNumberFormat="0" applyAlignment="0" applyProtection="0"/>
    <xf numFmtId="0" fontId="36" fillId="0" borderId="0" applyNumberFormat="0" applyFill="0" applyBorder="0" applyAlignment="0" applyProtection="0"/>
    <xf numFmtId="0" fontId="1" fillId="13" borderId="50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51" applyNumberFormat="0" applyFill="0" applyAlignment="0" applyProtection="0"/>
    <xf numFmtId="0" fontId="3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9" fillId="33" borderId="0" applyNumberFormat="0" applyBorder="0" applyAlignment="0" applyProtection="0"/>
    <xf numFmtId="0" fontId="39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39" fillId="37" borderId="0" applyNumberFormat="0" applyBorder="0" applyAlignment="0" applyProtection="0"/>
    <xf numFmtId="0" fontId="40" fillId="0" borderId="0"/>
    <xf numFmtId="0" fontId="41" fillId="0" borderId="52" applyNumberFormat="0" applyFill="0" applyAlignment="0" applyProtection="0"/>
  </cellStyleXfs>
  <cellXfs count="184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quotePrefix="1" applyFont="1"/>
    <xf numFmtId="0" fontId="2" fillId="0" borderId="0" xfId="0" applyFont="1" applyAlignment="1">
      <alignment horizontal="center"/>
    </xf>
    <xf numFmtId="0" fontId="14" fillId="0" borderId="0" xfId="0" applyFont="1"/>
    <xf numFmtId="0" fontId="2" fillId="0" borderId="3" xfId="0" applyFont="1" applyBorder="1"/>
    <xf numFmtId="0" fontId="16" fillId="0" borderId="0" xfId="0" applyFont="1" applyAlignment="1">
      <alignment vertical="center"/>
    </xf>
    <xf numFmtId="10" fontId="6" fillId="0" borderId="1" xfId="2" applyNumberFormat="1" applyFont="1" applyBorder="1" applyAlignment="1" applyProtection="1">
      <alignment horizontal="right" vertical="center" wrapText="1"/>
    </xf>
    <xf numFmtId="164" fontId="11" fillId="2" borderId="1" xfId="0" applyNumberFormat="1" applyFont="1" applyFill="1" applyBorder="1" applyAlignment="1" applyProtection="1">
      <alignment vertical="center" wrapText="1"/>
      <protection locked="0"/>
    </xf>
    <xf numFmtId="0" fontId="12" fillId="2" borderId="1" xfId="0" applyFont="1" applyFill="1" applyBorder="1" applyAlignment="1">
      <alignment horizontal="center" vertical="center" wrapText="1"/>
    </xf>
    <xf numFmtId="0" fontId="15" fillId="2" borderId="1" xfId="3" applyFont="1" applyFill="1" applyBorder="1" applyAlignment="1" applyProtection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5" fillId="2" borderId="25" xfId="3" applyFont="1" applyFill="1" applyBorder="1" applyAlignment="1" applyProtection="1">
      <alignment horizontal="center" vertical="center" wrapText="1"/>
    </xf>
    <xf numFmtId="0" fontId="2" fillId="0" borderId="12" xfId="0" applyFont="1" applyBorder="1"/>
    <xf numFmtId="0" fontId="2" fillId="0" borderId="22" xfId="0" applyFont="1" applyBorder="1"/>
    <xf numFmtId="0" fontId="2" fillId="0" borderId="23" xfId="0" applyFont="1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18" fillId="0" borderId="20" xfId="0" applyFont="1" applyBorder="1" applyAlignment="1">
      <alignment vertical="center"/>
    </xf>
    <xf numFmtId="44" fontId="11" fillId="2" borderId="1" xfId="0" applyNumberFormat="1" applyFont="1" applyFill="1" applyBorder="1" applyAlignment="1">
      <alignment horizontal="left" vertical="center" wrapText="1"/>
    </xf>
    <xf numFmtId="44" fontId="11" fillId="2" borderId="25" xfId="0" applyNumberFormat="1" applyFont="1" applyFill="1" applyBorder="1" applyAlignment="1">
      <alignment vertical="center" wrapText="1"/>
    </xf>
    <xf numFmtId="165" fontId="3" fillId="0" borderId="0" xfId="0" applyNumberFormat="1" applyFont="1"/>
    <xf numFmtId="0" fontId="16" fillId="0" borderId="0" xfId="0" applyFont="1"/>
    <xf numFmtId="0" fontId="2" fillId="0" borderId="27" xfId="0" applyFont="1" applyBorder="1" applyAlignment="1">
      <alignment vertical="center"/>
    </xf>
    <xf numFmtId="0" fontId="19" fillId="0" borderId="27" xfId="0" applyFont="1" applyBorder="1" applyAlignment="1">
      <alignment horizontal="center" vertical="center"/>
    </xf>
    <xf numFmtId="0" fontId="2" fillId="0" borderId="0" xfId="0" quotePrefix="1" applyFont="1" applyAlignment="1">
      <alignment vertical="center"/>
    </xf>
    <xf numFmtId="0" fontId="23" fillId="0" borderId="0" xfId="0" applyFont="1" applyAlignment="1">
      <alignment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 applyProtection="1">
      <alignment vertical="center" wrapText="1"/>
      <protection locked="0"/>
    </xf>
    <xf numFmtId="14" fontId="6" fillId="0" borderId="1" xfId="0" applyNumberFormat="1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49" fontId="6" fillId="0" borderId="27" xfId="0" applyNumberFormat="1" applyFont="1" applyBorder="1" applyAlignment="1" applyProtection="1">
      <alignment vertical="center" wrapText="1"/>
      <protection locked="0"/>
    </xf>
    <xf numFmtId="14" fontId="6" fillId="0" borderId="27" xfId="0" applyNumberFormat="1" applyFont="1" applyBorder="1" applyAlignment="1" applyProtection="1">
      <alignment vertical="center" wrapText="1"/>
      <protection locked="0"/>
    </xf>
    <xf numFmtId="0" fontId="6" fillId="0" borderId="27" xfId="0" applyFont="1" applyBorder="1" applyAlignment="1" applyProtection="1">
      <alignment vertical="center" wrapText="1"/>
      <protection locked="0"/>
    </xf>
    <xf numFmtId="44" fontId="6" fillId="0" borderId="1" xfId="1" applyFont="1" applyBorder="1" applyAlignment="1" applyProtection="1">
      <alignment horizontal="right" vertical="center" wrapText="1"/>
      <protection locked="0"/>
    </xf>
    <xf numFmtId="44" fontId="6" fillId="0" borderId="25" xfId="1" applyFont="1" applyBorder="1" applyAlignment="1" applyProtection="1">
      <alignment horizontal="right" vertical="center" wrapText="1"/>
      <protection locked="0"/>
    </xf>
    <xf numFmtId="0" fontId="14" fillId="0" borderId="0" xfId="0" applyFont="1" applyAlignment="1">
      <alignment vertical="center"/>
    </xf>
    <xf numFmtId="44" fontId="23" fillId="0" borderId="0" xfId="0" applyNumberFormat="1" applyFont="1" applyAlignment="1">
      <alignment vertical="center"/>
    </xf>
    <xf numFmtId="0" fontId="3" fillId="0" borderId="10" xfId="0" applyFont="1" applyBorder="1" applyAlignment="1">
      <alignment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44" fillId="0" borderId="5" xfId="0" applyFont="1" applyBorder="1" applyAlignment="1" applyProtection="1">
      <alignment horizontal="center" vertical="center"/>
      <protection locked="0"/>
    </xf>
    <xf numFmtId="0" fontId="23" fillId="0" borderId="0" xfId="0" quotePrefix="1" applyFont="1"/>
    <xf numFmtId="0" fontId="23" fillId="0" borderId="0" xfId="0" applyFont="1" applyAlignment="1">
      <alignment horizontal="center"/>
    </xf>
    <xf numFmtId="44" fontId="23" fillId="0" borderId="0" xfId="0" quotePrefix="1" applyNumberFormat="1" applyFont="1"/>
    <xf numFmtId="44" fontId="23" fillId="0" borderId="13" xfId="0" applyNumberFormat="1" applyFont="1" applyBorder="1"/>
    <xf numFmtId="49" fontId="43" fillId="0" borderId="2" xfId="44" applyNumberFormat="1" applyFont="1" applyBorder="1" applyAlignment="1">
      <alignment vertical="center" wrapText="1"/>
    </xf>
    <xf numFmtId="49" fontId="43" fillId="0" borderId="1" xfId="44" applyNumberFormat="1" applyFont="1" applyBorder="1" applyAlignment="1">
      <alignment vertical="center"/>
    </xf>
    <xf numFmtId="49" fontId="43" fillId="0" borderId="1" xfId="44" applyNumberFormat="1" applyFont="1" applyBorder="1" applyAlignment="1">
      <alignment vertical="center" wrapText="1"/>
    </xf>
    <xf numFmtId="49" fontId="42" fillId="0" borderId="1" xfId="44" applyNumberFormat="1" applyFont="1" applyBorder="1" applyAlignment="1">
      <alignment vertical="center" wrapText="1"/>
    </xf>
    <xf numFmtId="166" fontId="42" fillId="0" borderId="53" xfId="44" applyNumberFormat="1" applyFont="1" applyBorder="1" applyAlignment="1">
      <alignment horizontal="left" vertical="center"/>
    </xf>
    <xf numFmtId="49" fontId="42" fillId="0" borderId="1" xfId="44" applyNumberFormat="1" applyFont="1" applyBorder="1" applyAlignment="1">
      <alignment vertical="center"/>
    </xf>
    <xf numFmtId="165" fontId="19" fillId="0" borderId="0" xfId="0" applyNumberFormat="1" applyFont="1"/>
    <xf numFmtId="0" fontId="21" fillId="0" borderId="0" xfId="0" applyFont="1" applyAlignment="1">
      <alignment horizontal="left"/>
    </xf>
    <xf numFmtId="2" fontId="23" fillId="0" borderId="0" xfId="0" applyNumberFormat="1" applyFont="1"/>
    <xf numFmtId="2" fontId="23" fillId="0" borderId="23" xfId="0" applyNumberFormat="1" applyFont="1" applyBorder="1"/>
    <xf numFmtId="2" fontId="23" fillId="0" borderId="0" xfId="0" applyNumberFormat="1" applyFont="1" applyAlignment="1">
      <alignment horizontal="center"/>
    </xf>
    <xf numFmtId="2" fontId="23" fillId="0" borderId="0" xfId="0" quotePrefix="1" applyNumberFormat="1" applyFont="1"/>
    <xf numFmtId="165" fontId="45" fillId="0" borderId="0" xfId="0" applyNumberFormat="1" applyFont="1" applyAlignment="1">
      <alignment horizontal="center" vertical="center"/>
    </xf>
    <xf numFmtId="165" fontId="23" fillId="0" borderId="0" xfId="0" applyNumberFormat="1" applyFont="1"/>
    <xf numFmtId="0" fontId="2" fillId="0" borderId="0" xfId="0" applyFont="1" applyAlignment="1">
      <alignment horizontal="left"/>
    </xf>
    <xf numFmtId="165" fontId="3" fillId="0" borderId="2" xfId="0" applyNumberFormat="1" applyFont="1" applyBorder="1" applyAlignment="1">
      <alignment horizontal="center" vertical="center"/>
    </xf>
    <xf numFmtId="165" fontId="43" fillId="0" borderId="30" xfId="44" applyNumberFormat="1" applyFont="1" applyBorder="1" applyAlignment="1">
      <alignment horizontal="center" vertical="center"/>
    </xf>
    <xf numFmtId="49" fontId="19" fillId="0" borderId="1" xfId="44" applyNumberFormat="1" applyFont="1" applyBorder="1" applyAlignment="1">
      <alignment vertical="center" wrapText="1"/>
    </xf>
    <xf numFmtId="165" fontId="43" fillId="0" borderId="1" xfId="44" applyNumberFormat="1" applyFont="1" applyBorder="1" applyAlignment="1">
      <alignment horizontal="center" vertical="center"/>
    </xf>
    <xf numFmtId="166" fontId="42" fillId="0" borderId="54" xfId="44" applyNumberFormat="1" applyFont="1" applyBorder="1" applyAlignment="1">
      <alignment horizontal="left" vertical="center"/>
    </xf>
    <xf numFmtId="0" fontId="21" fillId="0" borderId="0" xfId="0" applyFont="1" applyAlignment="1">
      <alignment vertical="center"/>
    </xf>
    <xf numFmtId="0" fontId="10" fillId="0" borderId="0" xfId="0" applyFont="1"/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41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44" fontId="2" fillId="0" borderId="3" xfId="0" applyNumberFormat="1" applyFont="1" applyBorder="1" applyAlignment="1" applyProtection="1">
      <alignment horizontal="right" vertical="center"/>
      <protection locked="0"/>
    </xf>
    <xf numFmtId="44" fontId="2" fillId="0" borderId="13" xfId="0" applyNumberFormat="1" applyFont="1" applyBorder="1" applyAlignment="1" applyProtection="1">
      <alignment horizontal="right" vertical="center"/>
      <protection locked="0"/>
    </xf>
    <xf numFmtId="0" fontId="3" fillId="2" borderId="14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44" fontId="3" fillId="2" borderId="15" xfId="0" applyNumberFormat="1" applyFont="1" applyFill="1" applyBorder="1" applyAlignment="1">
      <alignment horizontal="right" vertical="center"/>
    </xf>
    <xf numFmtId="44" fontId="3" fillId="2" borderId="18" xfId="0" applyNumberFormat="1" applyFont="1" applyFill="1" applyBorder="1" applyAlignment="1">
      <alignment horizontal="righ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4" fontId="3" fillId="0" borderId="3" xfId="0" applyNumberFormat="1" applyFont="1" applyBorder="1" applyAlignment="1">
      <alignment horizontal="right" vertical="center"/>
    </xf>
    <xf numFmtId="44" fontId="3" fillId="0" borderId="13" xfId="0" applyNumberFormat="1" applyFont="1" applyBorder="1" applyAlignment="1">
      <alignment horizontal="right" vertical="center"/>
    </xf>
    <xf numFmtId="0" fontId="2" fillId="0" borderId="12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3" fillId="2" borderId="1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2" fillId="0" borderId="2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13" fillId="6" borderId="12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17" fillId="2" borderId="1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44" fontId="2" fillId="2" borderId="3" xfId="0" applyNumberFormat="1" applyFont="1" applyFill="1" applyBorder="1" applyAlignment="1">
      <alignment horizontal="right" vertical="center"/>
    </xf>
    <xf numFmtId="44" fontId="2" fillId="2" borderId="13" xfId="0" applyNumberFormat="1" applyFont="1" applyFill="1" applyBorder="1" applyAlignment="1">
      <alignment horizontal="right" vertical="center"/>
    </xf>
    <xf numFmtId="44" fontId="3" fillId="2" borderId="3" xfId="0" applyNumberFormat="1" applyFont="1" applyFill="1" applyBorder="1" applyAlignment="1">
      <alignment horizontal="right" vertical="center"/>
    </xf>
    <xf numFmtId="44" fontId="3" fillId="2" borderId="13" xfId="0" applyNumberFormat="1" applyFont="1" applyFill="1" applyBorder="1" applyAlignment="1">
      <alignment horizontal="right" vertical="center"/>
    </xf>
    <xf numFmtId="0" fontId="4" fillId="6" borderId="14" xfId="0" applyFont="1" applyFill="1" applyBorder="1" applyAlignment="1">
      <alignment horizontal="left" vertical="center"/>
    </xf>
    <xf numFmtId="0" fontId="4" fillId="6" borderId="15" xfId="0" applyFont="1" applyFill="1" applyBorder="1" applyAlignment="1">
      <alignment horizontal="left" vertical="center"/>
    </xf>
    <xf numFmtId="0" fontId="4" fillId="6" borderId="16" xfId="0" applyFont="1" applyFill="1" applyBorder="1" applyAlignment="1">
      <alignment horizontal="left" vertical="center"/>
    </xf>
    <xf numFmtId="44" fontId="3" fillId="6" borderId="15" xfId="0" applyNumberFormat="1" applyFont="1" applyFill="1" applyBorder="1" applyAlignment="1">
      <alignment horizontal="right" vertical="center"/>
    </xf>
    <xf numFmtId="44" fontId="3" fillId="6" borderId="18" xfId="0" applyNumberFormat="1" applyFont="1" applyFill="1" applyBorder="1" applyAlignment="1">
      <alignment horizontal="right" vertical="center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3" fillId="3" borderId="12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4" fontId="2" fillId="0" borderId="3" xfId="0" applyNumberFormat="1" applyFont="1" applyBorder="1" applyAlignment="1">
      <alignment horizontal="right" vertical="center"/>
    </xf>
    <xf numFmtId="44" fontId="2" fillId="0" borderId="13" xfId="0" applyNumberFormat="1" applyFont="1" applyBorder="1" applyAlignment="1">
      <alignment horizontal="right" vertical="center"/>
    </xf>
    <xf numFmtId="0" fontId="14" fillId="0" borderId="22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23" xfId="0" applyFont="1" applyBorder="1" applyAlignment="1">
      <alignment horizontal="left" wrapText="1"/>
    </xf>
    <xf numFmtId="0" fontId="14" fillId="0" borderId="35" xfId="0" applyFont="1" applyBorder="1" applyAlignment="1">
      <alignment horizontal="left" wrapText="1"/>
    </xf>
    <xf numFmtId="0" fontId="14" fillId="0" borderId="36" xfId="0" applyFont="1" applyBorder="1" applyAlignment="1">
      <alignment horizontal="left" wrapText="1"/>
    </xf>
    <xf numFmtId="0" fontId="14" fillId="0" borderId="37" xfId="0" applyFont="1" applyBorder="1" applyAlignment="1">
      <alignment horizontal="left" wrapText="1"/>
    </xf>
    <xf numFmtId="0" fontId="2" fillId="0" borderId="20" xfId="0" applyFont="1" applyBorder="1" applyAlignment="1">
      <alignment horizontal="left" wrapText="1"/>
    </xf>
    <xf numFmtId="0" fontId="2" fillId="0" borderId="19" xfId="0" applyFont="1" applyBorder="1" applyAlignment="1">
      <alignment horizontal="left" wrapText="1"/>
    </xf>
    <xf numFmtId="0" fontId="2" fillId="0" borderId="21" xfId="0" applyFont="1" applyBorder="1" applyAlignment="1">
      <alignment horizontal="left" wrapText="1"/>
    </xf>
    <xf numFmtId="0" fontId="14" fillId="0" borderId="22" xfId="0" applyFont="1" applyBorder="1" applyAlignment="1">
      <alignment horizontal="left"/>
    </xf>
    <xf numFmtId="0" fontId="14" fillId="0" borderId="0" xfId="0" applyFont="1" applyAlignment="1">
      <alignment horizontal="left"/>
    </xf>
    <xf numFmtId="0" fontId="14" fillId="0" borderId="23" xfId="0" applyFont="1" applyBorder="1" applyAlignment="1">
      <alignment horizontal="left"/>
    </xf>
    <xf numFmtId="0" fontId="9" fillId="2" borderId="26" xfId="0" applyFont="1" applyFill="1" applyBorder="1" applyAlignment="1">
      <alignment horizontal="left" vertical="center"/>
    </xf>
    <xf numFmtId="0" fontId="9" fillId="2" borderId="27" xfId="0" applyFont="1" applyFill="1" applyBorder="1" applyAlignment="1">
      <alignment horizontal="left" vertical="center"/>
    </xf>
    <xf numFmtId="0" fontId="9" fillId="2" borderId="28" xfId="0" applyFont="1" applyFill="1" applyBorder="1" applyAlignment="1">
      <alignment horizontal="left" vertical="center"/>
    </xf>
    <xf numFmtId="0" fontId="2" fillId="0" borderId="29" xfId="0" applyFont="1" applyBorder="1" applyAlignment="1" applyProtection="1">
      <alignment horizontal="left" vertical="top" wrapText="1"/>
      <protection locked="0"/>
    </xf>
    <xf numFmtId="0" fontId="2" fillId="0" borderId="30" xfId="0" applyFont="1" applyBorder="1" applyAlignment="1" applyProtection="1">
      <alignment horizontal="left" vertical="top" wrapText="1"/>
      <protection locked="0"/>
    </xf>
    <xf numFmtId="0" fontId="2" fillId="0" borderId="31" xfId="0" applyFont="1" applyBorder="1" applyAlignment="1" applyProtection="1">
      <alignment horizontal="left" vertical="top" wrapText="1"/>
      <protection locked="0"/>
    </xf>
    <xf numFmtId="0" fontId="9" fillId="2" borderId="22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left" vertical="center"/>
    </xf>
    <xf numFmtId="0" fontId="9" fillId="2" borderId="23" xfId="0" applyFont="1" applyFill="1" applyBorder="1" applyAlignment="1">
      <alignment horizontal="left" vertical="center"/>
    </xf>
    <xf numFmtId="0" fontId="2" fillId="0" borderId="33" xfId="0" applyFont="1" applyBorder="1" applyAlignment="1" applyProtection="1">
      <alignment horizontal="left" vertical="top" wrapText="1"/>
      <protection locked="0"/>
    </xf>
    <xf numFmtId="0" fontId="2" fillId="0" borderId="32" xfId="0" applyFont="1" applyBorder="1" applyAlignment="1" applyProtection="1">
      <alignment horizontal="left" vertical="top" wrapText="1"/>
      <protection locked="0"/>
    </xf>
    <xf numFmtId="0" fontId="2" fillId="0" borderId="34" xfId="0" applyFont="1" applyBorder="1" applyAlignment="1" applyProtection="1">
      <alignment horizontal="left" vertical="top" wrapText="1"/>
      <protection locked="0"/>
    </xf>
    <xf numFmtId="0" fontId="11" fillId="2" borderId="24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2" fillId="0" borderId="10" xfId="0" applyFont="1" applyBorder="1" applyAlignment="1" applyProtection="1">
      <alignment horizontal="left" vertical="center" indent="2"/>
      <protection locked="0"/>
    </xf>
    <xf numFmtId="0" fontId="2" fillId="0" borderId="10" xfId="0" applyFont="1" applyBorder="1" applyAlignment="1">
      <alignment horizontal="left" vertical="center" indent="2"/>
    </xf>
    <xf numFmtId="0" fontId="2" fillId="0" borderId="11" xfId="0" applyFont="1" applyBorder="1" applyAlignment="1">
      <alignment horizontal="left" vertical="center" indent="2"/>
    </xf>
    <xf numFmtId="165" fontId="22" fillId="0" borderId="17" xfId="0" applyNumberFormat="1" applyFont="1" applyBorder="1" applyAlignment="1">
      <alignment horizontal="center" vertical="center"/>
    </xf>
    <xf numFmtId="165" fontId="22" fillId="0" borderId="15" xfId="0" applyNumberFormat="1" applyFont="1" applyBorder="1" applyAlignment="1">
      <alignment horizontal="center" vertical="center"/>
    </xf>
    <xf numFmtId="165" fontId="22" fillId="0" borderId="18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1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2"/>
    </xf>
    <xf numFmtId="0" fontId="2" fillId="0" borderId="13" xfId="0" applyFont="1" applyBorder="1" applyAlignment="1">
      <alignment horizontal="left" vertical="center" indent="2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165" fontId="2" fillId="0" borderId="17" xfId="0" applyNumberFormat="1" applyFont="1" applyBorder="1" applyAlignment="1">
      <alignment horizontal="center" vertical="center"/>
    </xf>
    <xf numFmtId="165" fontId="2" fillId="0" borderId="16" xfId="0" applyNumberFormat="1" applyFont="1" applyBorder="1" applyAlignment="1">
      <alignment horizontal="center" vertical="center"/>
    </xf>
    <xf numFmtId="0" fontId="19" fillId="0" borderId="17" xfId="0" applyFont="1" applyBorder="1" applyAlignment="1">
      <alignment horizontal="left" vertical="center"/>
    </xf>
    <xf numFmtId="0" fontId="19" fillId="0" borderId="15" xfId="0" applyFont="1" applyBorder="1" applyAlignment="1">
      <alignment horizontal="left" vertical="center"/>
    </xf>
  </cellXfs>
  <cellStyles count="46">
    <cellStyle name="20% - Èmfasi1" xfId="21" builtinId="30" customBuiltin="1"/>
    <cellStyle name="20% - Èmfasi2" xfId="25" builtinId="34" customBuiltin="1"/>
    <cellStyle name="20% - Èmfasi3" xfId="29" builtinId="38" customBuiltin="1"/>
    <cellStyle name="20% - Èmfasi4" xfId="33" builtinId="42" customBuiltin="1"/>
    <cellStyle name="20% - Èmfasi5" xfId="37" builtinId="46" customBuiltin="1"/>
    <cellStyle name="20% - Èmfasi6" xfId="41" builtinId="50" customBuiltin="1"/>
    <cellStyle name="40% - Èmfasi1" xfId="22" builtinId="31" customBuiltin="1"/>
    <cellStyle name="40% - Èmfasi2" xfId="26" builtinId="35" customBuiltin="1"/>
    <cellStyle name="40% - Èmfasi3" xfId="30" builtinId="39" customBuiltin="1"/>
    <cellStyle name="40% - Èmfasi4" xfId="34" builtinId="43" customBuiltin="1"/>
    <cellStyle name="40% - Èmfasi5" xfId="38" builtinId="47" customBuiltin="1"/>
    <cellStyle name="40% - Èmfasi6" xfId="42" builtinId="51" customBuiltin="1"/>
    <cellStyle name="60% - Èmfasi1" xfId="23" builtinId="32" customBuiltin="1"/>
    <cellStyle name="60% - Èmfasi2" xfId="27" builtinId="36" customBuiltin="1"/>
    <cellStyle name="60% - Èmfasi3" xfId="31" builtinId="40" customBuiltin="1"/>
    <cellStyle name="60% - Èmfasi4" xfId="35" builtinId="44" customBuiltin="1"/>
    <cellStyle name="60% - Èmfasi5" xfId="39" builtinId="48" customBuiltin="1"/>
    <cellStyle name="60% - Èmfasi6" xfId="43" builtinId="52" customBuiltin="1"/>
    <cellStyle name="Bé" xfId="8" builtinId="26" customBuiltin="1"/>
    <cellStyle name="Càlcul" xfId="13" builtinId="22" customBuiltin="1"/>
    <cellStyle name="Cel·la de comprovació" xfId="15" builtinId="23" customBuiltin="1"/>
    <cellStyle name="Cel·la enllaçada" xfId="14" builtinId="24" customBuiltin="1"/>
    <cellStyle name="Èmfasi1" xfId="20" builtinId="29" customBuiltin="1"/>
    <cellStyle name="Èmfasi2" xfId="24" builtinId="33" customBuiltin="1"/>
    <cellStyle name="Èmfasi3" xfId="28" builtinId="37" customBuiltin="1"/>
    <cellStyle name="Èmfasi4" xfId="32" builtinId="41" customBuiltin="1"/>
    <cellStyle name="Èmfasi5" xfId="36" builtinId="45" customBuiltin="1"/>
    <cellStyle name="Èmfasi6" xfId="40" builtinId="49" customBuiltin="1"/>
    <cellStyle name="Enllaç" xfId="3" builtinId="8"/>
    <cellStyle name="Entrada" xfId="11" builtinId="20" customBuiltin="1"/>
    <cellStyle name="Incorrecte" xfId="9" builtinId="27" customBuiltin="1"/>
    <cellStyle name="Moneda" xfId="1" builtinId="4"/>
    <cellStyle name="Neutral" xfId="10" builtinId="28" customBuiltin="1"/>
    <cellStyle name="Normal" xfId="0" builtinId="0"/>
    <cellStyle name="Normal 2" xfId="44" xr:uid="{00000000-0005-0000-0000-000023000000}"/>
    <cellStyle name="Nota" xfId="17" builtinId="10" customBuiltin="1"/>
    <cellStyle name="Percentatge" xfId="2" builtinId="5"/>
    <cellStyle name="Resultat" xfId="12" builtinId="21" customBuiltin="1"/>
    <cellStyle name="Text d'advertiment" xfId="16" builtinId="11" customBuiltin="1"/>
    <cellStyle name="Text explicatiu" xfId="18" builtinId="53" customBuiltin="1"/>
    <cellStyle name="Títol" xfId="4" builtinId="15" customBuiltin="1"/>
    <cellStyle name="Títol 2" xfId="5" builtinId="17" customBuiltin="1"/>
    <cellStyle name="Títol 3" xfId="6" builtinId="18" customBuiltin="1"/>
    <cellStyle name="Títol 4" xfId="7" builtinId="19" customBuiltin="1"/>
    <cellStyle name="Título 1 2" xfId="45" xr:uid="{00000000-0005-0000-0000-00002A000000}"/>
    <cellStyle name="Total" xfId="19" builtinId="25" customBuiltin="1"/>
  </cellStyles>
  <dxfs count="5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6" formatCode="dd/mm/yyyy;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1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1" hidden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6" formatCode="dd/mm/yyyy;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166" formatCode="dd/mm/yyyy;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165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1" hidden="0"/>
    </dxf>
    <dxf>
      <border outline="0"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1" hidden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sz val="11"/>
        <color rgb="FFC00000"/>
        <name val="Arial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sz val="11"/>
        <color rgb="FFC00000"/>
        <name val="Arial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protection locked="1" hidden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352426</xdr:colOff>
      <xdr:row>0</xdr:row>
      <xdr:rowOff>85725</xdr:rowOff>
    </xdr:from>
    <xdr:to>
      <xdr:col>3</xdr:col>
      <xdr:colOff>443247</xdr:colOff>
      <xdr:row>2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6" y="85725"/>
          <a:ext cx="1043321" cy="723900"/>
        </a:xfrm>
        <a:prstGeom prst="rect">
          <a:avLst/>
        </a:prstGeom>
      </xdr:spPr>
    </xdr:pic>
    <xdr:clientData/>
  </xdr:twoCellAnchor>
  <xdr:twoCellAnchor>
    <xdr:from>
      <xdr:col>9</xdr:col>
      <xdr:colOff>352425</xdr:colOff>
      <xdr:row>0</xdr:row>
      <xdr:rowOff>66675</xdr:rowOff>
    </xdr:from>
    <xdr:to>
      <xdr:col>10</xdr:col>
      <xdr:colOff>790575</xdr:colOff>
      <xdr:row>0</xdr:row>
      <xdr:rowOff>352425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743700" y="66675"/>
          <a:ext cx="1066800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>
              <a:solidFill>
                <a:schemeClr val="bg1">
                  <a:lumMod val="50000"/>
                </a:schemeClr>
              </a:solidFill>
            </a:rPr>
            <a:t>SUB-003-V2-25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352426</xdr:colOff>
      <xdr:row>0</xdr:row>
      <xdr:rowOff>85725</xdr:rowOff>
    </xdr:from>
    <xdr:to>
      <xdr:col>3</xdr:col>
      <xdr:colOff>443247</xdr:colOff>
      <xdr:row>2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EEDCB40-A0C8-4245-BBB2-9DBF907070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6" y="85725"/>
          <a:ext cx="1043321" cy="723900"/>
        </a:xfrm>
        <a:prstGeom prst="rect">
          <a:avLst/>
        </a:prstGeom>
      </xdr:spPr>
    </xdr:pic>
    <xdr:clientData/>
  </xdr:twoCellAnchor>
  <xdr:twoCellAnchor>
    <xdr:from>
      <xdr:col>9</xdr:col>
      <xdr:colOff>352425</xdr:colOff>
      <xdr:row>0</xdr:row>
      <xdr:rowOff>66675</xdr:rowOff>
    </xdr:from>
    <xdr:to>
      <xdr:col>10</xdr:col>
      <xdr:colOff>790575</xdr:colOff>
      <xdr:row>0</xdr:row>
      <xdr:rowOff>352425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AE74A57-967A-417E-B16D-7FFE33C04C04}"/>
            </a:ext>
          </a:extLst>
        </xdr:cNvPr>
        <xdr:cNvSpPr txBox="1"/>
      </xdr:nvSpPr>
      <xdr:spPr>
        <a:xfrm>
          <a:off x="7572375" y="66675"/>
          <a:ext cx="1066800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>
              <a:solidFill>
                <a:schemeClr val="bg1">
                  <a:lumMod val="50000"/>
                </a:schemeClr>
              </a:solidFill>
            </a:rPr>
            <a:t>SUB-003-V2-25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352426</xdr:colOff>
      <xdr:row>0</xdr:row>
      <xdr:rowOff>85725</xdr:rowOff>
    </xdr:from>
    <xdr:to>
      <xdr:col>3</xdr:col>
      <xdr:colOff>443247</xdr:colOff>
      <xdr:row>2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41A4972-20FD-44FA-88FA-6A40A9BA20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6" y="85725"/>
          <a:ext cx="1043321" cy="723900"/>
        </a:xfrm>
        <a:prstGeom prst="rect">
          <a:avLst/>
        </a:prstGeom>
      </xdr:spPr>
    </xdr:pic>
    <xdr:clientData/>
  </xdr:twoCellAnchor>
  <xdr:twoCellAnchor>
    <xdr:from>
      <xdr:col>9</xdr:col>
      <xdr:colOff>352425</xdr:colOff>
      <xdr:row>0</xdr:row>
      <xdr:rowOff>66675</xdr:rowOff>
    </xdr:from>
    <xdr:to>
      <xdr:col>10</xdr:col>
      <xdr:colOff>790575</xdr:colOff>
      <xdr:row>0</xdr:row>
      <xdr:rowOff>352425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AACEE38C-7384-43F8-B4C4-151C82F7005C}"/>
            </a:ext>
          </a:extLst>
        </xdr:cNvPr>
        <xdr:cNvSpPr txBox="1"/>
      </xdr:nvSpPr>
      <xdr:spPr>
        <a:xfrm>
          <a:off x="7572375" y="66675"/>
          <a:ext cx="1066800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>
              <a:solidFill>
                <a:schemeClr val="bg1">
                  <a:lumMod val="50000"/>
                </a:schemeClr>
              </a:solidFill>
            </a:rPr>
            <a:t>SUB-003-V2-25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onvocatoria" displayName="Convocatoria" ref="A4:A12" totalsRowShown="0" headerRowDxfId="51" dataDxfId="50">
  <autoFilter ref="A4:A12" xr:uid="{00000000-0009-0000-0100-000001000000}"/>
  <tableColumns count="1">
    <tableColumn id="1" xr3:uid="{00000000-0010-0000-0000-000001000000}" name="Convocatòria" dataDxfId="4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ampObligatori" displayName="CampObligatori" ref="A1:A2" totalsRowShown="0" headerRowDxfId="48" dataDxfId="47">
  <autoFilter ref="A1:A2" xr:uid="{00000000-0009-0000-0100-000002000000}"/>
  <tableColumns count="1">
    <tableColumn id="1" xr3:uid="{00000000-0010-0000-0100-000001000000}" name="Camp obligatori" dataDxfId="4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ipusJustificant" displayName="TipusJustificant" ref="A14:A19" totalsRowShown="0" headerRowDxfId="45" dataDxfId="44">
  <autoFilter ref="A14:A19" xr:uid="{00000000-0009-0000-0100-000003000000}"/>
  <tableColumns count="1">
    <tableColumn id="1" xr3:uid="{00000000-0010-0000-0200-000001000000}" name="Tipus de justificant" dataDxfId="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Concessions" displayName="Concessions" ref="A28:F74" headerRowDxfId="42" dataDxfId="41" totalsRowDxfId="39" tableBorderDxfId="40">
  <autoFilter ref="A28:F74" xr:uid="{00000000-0009-0000-0100-000004000000}"/>
  <tableColumns count="6">
    <tableColumn id="1" xr3:uid="{00000000-0010-0000-0300-000001000000}" name="Línia" dataDxfId="38" totalsRowDxfId="37" dataCellStyle="Normal 2"/>
    <tableColumn id="2" xr3:uid="{00000000-0010-0000-0300-000002000000}" name="NomEntitat" dataDxfId="36" totalsRowDxfId="35" dataCellStyle="Normal 2"/>
    <tableColumn id="3" xr3:uid="{00000000-0010-0000-0300-000003000000}" name="CIF" dataDxfId="34" totalsRowDxfId="33" dataCellStyle="Normal 2"/>
    <tableColumn id="5" xr3:uid="{00000000-0010-0000-0300-000005000000}" name="Import_x000a_ATORGAT" totalsRowFunction="sum" dataDxfId="32" totalsRowDxfId="31" dataCellStyle="Normal 2"/>
    <tableColumn id="6" xr3:uid="{00000000-0010-0000-0300-000006000000}" name="Nom actuació" dataDxfId="30" totalsRowDxfId="29" dataCellStyle="Normal 2"/>
    <tableColumn id="7" xr3:uid="{00000000-0010-0000-0300-000007000000}" name="Columna1" dataDxfId="28" totalsRowDxfId="2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Entitats" displayName="Entitats" ref="A1:B25" totalsRowShown="0" headerRowDxfId="26" dataDxfId="25" tableBorderDxfId="24" dataCellStyle="Normal 2">
  <autoFilter ref="A1:B25" xr:uid="{00000000-0009-0000-0100-000005000000}"/>
  <sortState xmlns:xlrd2="http://schemas.microsoft.com/office/spreadsheetml/2017/richdata2" ref="A2:B25">
    <sortCondition ref="A2:A25"/>
  </sortState>
  <tableColumns count="2">
    <tableColumn id="1" xr3:uid="{00000000-0010-0000-0400-000001000000}" name="NomEntitat" dataDxfId="23" dataCellStyle="Normal 2"/>
    <tableColumn id="2" xr3:uid="{00000000-0010-0000-0400-000002000000}" name="CIF" dataDxfId="22" dataCellStyle="Normal 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Concessions2" displayName="Concessions2" ref="A76:C121" headerRowDxfId="21" dataDxfId="20" totalsRowDxfId="18" tableBorderDxfId="19">
  <autoFilter ref="A76:C121" xr:uid="{00000000-0009-0000-0100-000006000000}"/>
  <tableColumns count="3">
    <tableColumn id="1" xr3:uid="{00000000-0010-0000-0500-000001000000}" name="Columna1" dataDxfId="17" totalsRowDxfId="16" dataCellStyle="Normal 2"/>
    <tableColumn id="8" xr3:uid="{00000000-0010-0000-0500-000008000000}" name="Nom actuació" dataDxfId="15"/>
    <tableColumn id="6" xr3:uid="{00000000-0010-0000-0500-000006000000}" name="Columna2" dataDxfId="14" totalsRowDxfId="13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V164"/>
  <sheetViews>
    <sheetView showGridLines="0" tabSelected="1" zoomScaleNormal="100" workbookViewId="0">
      <selection activeCell="D5" sqref="D5:H5"/>
    </sheetView>
  </sheetViews>
  <sheetFormatPr defaultColWidth="11.42578125" defaultRowHeight="14.25" x14ac:dyDescent="0.2"/>
  <cols>
    <col min="1" max="1" width="2.85546875" style="1" customWidth="1"/>
    <col min="2" max="2" width="5.42578125" style="1" customWidth="1"/>
    <col min="3" max="3" width="8.85546875" style="1" customWidth="1"/>
    <col min="4" max="4" width="9" style="1" customWidth="1"/>
    <col min="5" max="5" width="9.140625" style="1" customWidth="1"/>
    <col min="6" max="6" width="20.7109375" style="1" customWidth="1"/>
    <col min="7" max="7" width="10.42578125" style="1" customWidth="1"/>
    <col min="8" max="8" width="31.28515625" style="1" customWidth="1"/>
    <col min="9" max="9" width="10.5703125" style="1" customWidth="1"/>
    <col min="10" max="10" width="9.42578125" style="1" customWidth="1"/>
    <col min="11" max="11" width="14" style="1" customWidth="1"/>
    <col min="12" max="12" width="2.85546875" style="1" customWidth="1"/>
    <col min="13" max="13" width="10.7109375" style="1" bestFit="1" customWidth="1"/>
    <col min="14" max="14" width="27.28515625" style="1" customWidth="1"/>
    <col min="15" max="15" width="19.85546875" style="4" bestFit="1" customWidth="1"/>
    <col min="16" max="16" width="15.42578125" style="1" customWidth="1"/>
    <col min="17" max="16384" width="11.42578125" style="1"/>
  </cols>
  <sheetData>
    <row r="1" spans="2:16" ht="36" customHeight="1" x14ac:dyDescent="0.3">
      <c r="B1" s="167" t="s">
        <v>8</v>
      </c>
      <c r="C1" s="167"/>
      <c r="D1" s="167"/>
      <c r="E1" s="167"/>
      <c r="F1" s="167"/>
      <c r="G1" s="167"/>
      <c r="H1" s="167"/>
      <c r="I1" s="167"/>
      <c r="J1" s="167"/>
      <c r="K1" s="167"/>
      <c r="N1" s="39"/>
    </row>
    <row r="2" spans="2:16" ht="21.75" customHeight="1" x14ac:dyDescent="0.25">
      <c r="B2" s="158" t="s">
        <v>205</v>
      </c>
      <c r="C2" s="158"/>
      <c r="D2" s="158"/>
      <c r="E2" s="158"/>
      <c r="F2" s="158"/>
      <c r="G2" s="158"/>
      <c r="H2" s="158"/>
      <c r="I2" s="158"/>
      <c r="J2" s="158"/>
      <c r="K2" s="158"/>
      <c r="N2" s="157" t="s">
        <v>58</v>
      </c>
      <c r="O2" s="157"/>
      <c r="P2" s="2"/>
    </row>
    <row r="3" spans="2:16" ht="15.75" thickBot="1" x14ac:dyDescent="0.25">
      <c r="N3" s="18" t="s">
        <v>36</v>
      </c>
      <c r="O3" s="19" t="str">
        <f>IF(AND(LEN(D5)&gt;0,LEN(J5)&gt;0),"Correcte!","Reviseu les dades")</f>
        <v>Reviseu les dades</v>
      </c>
    </row>
    <row r="4" spans="2:16" s="2" customFormat="1" ht="24.95" customHeight="1" x14ac:dyDescent="0.2">
      <c r="B4" s="119" t="s">
        <v>6</v>
      </c>
      <c r="C4" s="120"/>
      <c r="D4" s="120"/>
      <c r="E4" s="120"/>
      <c r="F4" s="120"/>
      <c r="G4" s="120"/>
      <c r="H4" s="120"/>
      <c r="I4" s="120"/>
      <c r="J4" s="120"/>
      <c r="K4" s="121"/>
      <c r="N4" s="18" t="s">
        <v>37</v>
      </c>
      <c r="O4" s="19" t="str">
        <f>IF(AND(LEN(E8)&gt;29,LEN(E9)&gt;0,E10&gt;0,I10&gt;0),"Correcte!","Reviseu les dades")</f>
        <v>Reviseu les dades</v>
      </c>
      <c r="P4" s="1"/>
    </row>
    <row r="5" spans="2:16" s="2" customFormat="1" ht="18" customHeight="1" thickBot="1" x14ac:dyDescent="0.3">
      <c r="B5" s="159" t="s">
        <v>7</v>
      </c>
      <c r="C5" s="160"/>
      <c r="D5" s="161" t="s">
        <v>15</v>
      </c>
      <c r="E5" s="161"/>
      <c r="F5" s="161"/>
      <c r="G5" s="161"/>
      <c r="H5" s="161"/>
      <c r="I5" s="41" t="s">
        <v>9</v>
      </c>
      <c r="J5" s="162" t="str">
        <f>VLOOKUP(D5,'CONCESSIONS 2025'!A2:B25,2,FALSE)</f>
        <v/>
      </c>
      <c r="K5" s="163"/>
      <c r="N5" s="18" t="s">
        <v>59</v>
      </c>
      <c r="O5" s="19" t="str">
        <f>IF(AND(LEN(B14)&gt;50,LEN(B16)&gt;50),"Correcte!","Reviseu les dades")</f>
        <v>Reviseu les dades</v>
      </c>
    </row>
    <row r="6" spans="2:16" ht="15.75" thickBot="1" x14ac:dyDescent="0.25">
      <c r="N6" s="18" t="s">
        <v>27</v>
      </c>
      <c r="O6" s="19" t="str">
        <f>IF(OR(LEN(M42)&gt;20,K42=0,LEN(M43)),"Reviseu les dades","Correcte!")</f>
        <v>Reviseu les dades</v>
      </c>
      <c r="P6" s="2"/>
    </row>
    <row r="7" spans="2:16" s="2" customFormat="1" ht="24.95" customHeight="1" x14ac:dyDescent="0.2">
      <c r="B7" s="119" t="s">
        <v>10</v>
      </c>
      <c r="C7" s="120"/>
      <c r="D7" s="120"/>
      <c r="E7" s="120"/>
      <c r="F7" s="120"/>
      <c r="G7" s="120"/>
      <c r="H7" s="120"/>
      <c r="I7" s="120"/>
      <c r="J7" s="120"/>
      <c r="K7" s="121"/>
      <c r="N7" s="18" t="s">
        <v>71</v>
      </c>
      <c r="O7" s="19" t="str">
        <f>IF(OR(J69=0,LEN(M82)&gt;20,LEN(M64)&gt;20),"Reviseu les dades","Correcte!")</f>
        <v>Reviseu les dades</v>
      </c>
      <c r="P7" s="1"/>
    </row>
    <row r="8" spans="2:16" s="2" customFormat="1" ht="31.5" customHeight="1" x14ac:dyDescent="0.25">
      <c r="B8" s="168" t="s">
        <v>12</v>
      </c>
      <c r="C8" s="169"/>
      <c r="D8" s="170"/>
      <c r="E8" s="171" t="s">
        <v>15</v>
      </c>
      <c r="F8" s="172"/>
      <c r="G8" s="172"/>
      <c r="H8" s="172"/>
      <c r="I8" s="172"/>
      <c r="J8" s="172"/>
      <c r="K8" s="173"/>
      <c r="N8" s="25" t="s">
        <v>72</v>
      </c>
      <c r="O8" s="26" t="str">
        <f>IF(OR(LEN(M88)&gt;20,LEN(M96)&gt;20,LEN(M87)&gt;5),"Reviseu les dades","Correcte!")</f>
        <v>Reviseu les dades</v>
      </c>
    </row>
    <row r="9" spans="2:16" s="2" customFormat="1" ht="18" customHeight="1" x14ac:dyDescent="0.25">
      <c r="B9" s="168" t="s">
        <v>68</v>
      </c>
      <c r="C9" s="169"/>
      <c r="D9" s="170"/>
      <c r="E9" s="174" t="str">
        <f>IFERROR(VLOOKUP(E11,'CONCESSIONS 2025'!A77:C121,2,FALSE),"")</f>
        <v/>
      </c>
      <c r="F9" s="175"/>
      <c r="G9" s="175"/>
      <c r="H9" s="175"/>
      <c r="I9" s="175"/>
      <c r="J9" s="175"/>
      <c r="K9" s="176"/>
      <c r="N9" s="71" t="s">
        <v>153</v>
      </c>
      <c r="O9" s="72"/>
    </row>
    <row r="10" spans="2:16" s="2" customFormat="1" ht="18" customHeight="1" thickBot="1" x14ac:dyDescent="0.3">
      <c r="B10" s="177" t="s">
        <v>11</v>
      </c>
      <c r="C10" s="178"/>
      <c r="D10" s="179"/>
      <c r="E10" s="180" t="str">
        <f>IFERROR(VLOOKUP(E11,'CONCESSIONS 2025'!A77:C121,3,FALSE),"")</f>
        <v/>
      </c>
      <c r="F10" s="181"/>
      <c r="G10" s="182" t="s">
        <v>13</v>
      </c>
      <c r="H10" s="183"/>
      <c r="I10" s="164" t="str">
        <f>IF(J80=0,"No cal omplir (càlcul automàtic)",J80)</f>
        <v>No cal omplir (càlcul automàtic)</v>
      </c>
      <c r="J10" s="165"/>
      <c r="K10" s="166"/>
      <c r="N10" s="73"/>
      <c r="O10" s="74"/>
    </row>
    <row r="11" spans="2:16" ht="37.5" customHeight="1" thickBot="1" x14ac:dyDescent="0.25">
      <c r="E11" s="28" t="str">
        <f>J5&amp;"_"&amp;E8</f>
        <v>_--- Seleccioneu una opció ---</v>
      </c>
      <c r="N11" s="75"/>
      <c r="O11" s="76"/>
      <c r="P11" s="2"/>
    </row>
    <row r="12" spans="2:16" s="2" customFormat="1" ht="24.95" customHeight="1" x14ac:dyDescent="0.25">
      <c r="B12" s="119" t="s">
        <v>18</v>
      </c>
      <c r="C12" s="120"/>
      <c r="D12" s="120"/>
      <c r="E12" s="120"/>
      <c r="F12" s="120"/>
      <c r="G12" s="120"/>
      <c r="H12" s="120"/>
      <c r="I12" s="120"/>
      <c r="J12" s="120"/>
      <c r="K12" s="121"/>
      <c r="N12" s="27"/>
      <c r="O12" s="17"/>
    </row>
    <row r="13" spans="2:16" ht="20.100000000000001" customHeight="1" x14ac:dyDescent="0.2">
      <c r="B13" s="143" t="s">
        <v>60</v>
      </c>
      <c r="C13" s="144"/>
      <c r="D13" s="144"/>
      <c r="E13" s="144"/>
      <c r="F13" s="144"/>
      <c r="G13" s="144"/>
      <c r="H13" s="144"/>
      <c r="I13" s="144"/>
      <c r="J13" s="144"/>
      <c r="K13" s="145"/>
      <c r="N13" s="3"/>
    </row>
    <row r="14" spans="2:16" ht="99.95" customHeight="1" x14ac:dyDescent="0.2">
      <c r="B14" s="146"/>
      <c r="C14" s="147"/>
      <c r="D14" s="147"/>
      <c r="E14" s="147"/>
      <c r="F14" s="147"/>
      <c r="G14" s="147"/>
      <c r="H14" s="147"/>
      <c r="I14" s="147"/>
      <c r="J14" s="147"/>
      <c r="K14" s="148"/>
      <c r="M14" s="7" t="str">
        <f>IF(LEN(B14)&gt;100,"","&lt;&lt; Llargada mínima 100 caràcters.")</f>
        <v>&lt;&lt; Llargada mínima 100 caràcters.</v>
      </c>
    </row>
    <row r="15" spans="2:16" ht="20.100000000000001" customHeight="1" x14ac:dyDescent="0.2">
      <c r="B15" s="149" t="s">
        <v>19</v>
      </c>
      <c r="C15" s="150"/>
      <c r="D15" s="150"/>
      <c r="E15" s="150"/>
      <c r="F15" s="150"/>
      <c r="G15" s="150"/>
      <c r="H15" s="150"/>
      <c r="I15" s="150"/>
      <c r="J15" s="150"/>
      <c r="K15" s="151"/>
    </row>
    <row r="16" spans="2:16" ht="99.95" customHeight="1" thickBot="1" x14ac:dyDescent="0.25">
      <c r="B16" s="152"/>
      <c r="C16" s="153"/>
      <c r="D16" s="153"/>
      <c r="E16" s="153"/>
      <c r="F16" s="153"/>
      <c r="G16" s="153"/>
      <c r="H16" s="153"/>
      <c r="I16" s="153"/>
      <c r="J16" s="153"/>
      <c r="K16" s="154"/>
      <c r="M16" s="7" t="str">
        <f>IF(LEN(B16)&gt;100,"","&lt;&lt; Llargada mínima 100 caràcters.")</f>
        <v>&lt;&lt; Llargada mínima 100 caràcters.</v>
      </c>
    </row>
    <row r="17" spans="2:15" ht="37.5" customHeight="1" thickBot="1" x14ac:dyDescent="0.25"/>
    <row r="18" spans="2:15" s="2" customFormat="1" ht="24.95" customHeight="1" x14ac:dyDescent="0.25">
      <c r="B18" s="119" t="s">
        <v>20</v>
      </c>
      <c r="C18" s="120"/>
      <c r="D18" s="120"/>
      <c r="E18" s="120"/>
      <c r="F18" s="120"/>
      <c r="G18" s="120"/>
      <c r="H18" s="120"/>
      <c r="I18" s="120"/>
      <c r="J18" s="120"/>
      <c r="K18" s="121"/>
      <c r="O18" s="17"/>
    </row>
    <row r="19" spans="2:15" ht="8.25" customHeight="1" x14ac:dyDescent="0.2">
      <c r="B19" s="98"/>
      <c r="C19" s="99"/>
      <c r="D19" s="99"/>
      <c r="E19" s="99"/>
      <c r="F19" s="99"/>
      <c r="G19" s="99"/>
      <c r="H19" s="99"/>
      <c r="I19" s="99"/>
      <c r="J19" s="99"/>
      <c r="K19" s="100"/>
    </row>
    <row r="20" spans="2:15" s="2" customFormat="1" ht="24.95" customHeight="1" x14ac:dyDescent="0.25">
      <c r="B20" s="101" t="s">
        <v>27</v>
      </c>
      <c r="C20" s="102"/>
      <c r="D20" s="102"/>
      <c r="E20" s="102"/>
      <c r="F20" s="102"/>
      <c r="G20" s="102"/>
      <c r="H20" s="102"/>
      <c r="I20" s="102"/>
      <c r="J20" s="102"/>
      <c r="K20" s="103"/>
      <c r="O20" s="17"/>
    </row>
    <row r="21" spans="2:15" ht="45" x14ac:dyDescent="0.2">
      <c r="B21" s="12" t="s">
        <v>0</v>
      </c>
      <c r="C21" s="11" t="s">
        <v>29</v>
      </c>
      <c r="D21" s="10" t="s">
        <v>1</v>
      </c>
      <c r="E21" s="10" t="s">
        <v>2</v>
      </c>
      <c r="F21" s="10" t="s">
        <v>3</v>
      </c>
      <c r="G21" s="10" t="s">
        <v>4</v>
      </c>
      <c r="H21" s="11" t="s">
        <v>5</v>
      </c>
      <c r="I21" s="11" t="s">
        <v>34</v>
      </c>
      <c r="J21" s="11" t="s">
        <v>64</v>
      </c>
      <c r="K21" s="13" t="s">
        <v>62</v>
      </c>
    </row>
    <row r="22" spans="2:15" ht="15" x14ac:dyDescent="0.2">
      <c r="B22" s="42">
        <v>1</v>
      </c>
      <c r="C22" s="30"/>
      <c r="D22" s="30"/>
      <c r="E22" s="31"/>
      <c r="F22" s="32"/>
      <c r="G22" s="29"/>
      <c r="H22" s="32"/>
      <c r="I22" s="37">
        <v>0</v>
      </c>
      <c r="J22" s="8">
        <f>IF(K22&gt;0,K22/I22,0)</f>
        <v>0</v>
      </c>
      <c r="K22" s="38">
        <v>0</v>
      </c>
      <c r="M22" s="7" t="str">
        <f>IF(K22&gt;I22,"&lt;&lt; L'import imputat no pot ser superior a l'import de la factura/tiquet.","")</f>
        <v/>
      </c>
    </row>
    <row r="23" spans="2:15" ht="15" x14ac:dyDescent="0.2">
      <c r="B23" s="42">
        <v>2</v>
      </c>
      <c r="C23" s="30"/>
      <c r="D23" s="30"/>
      <c r="E23" s="31"/>
      <c r="F23" s="32"/>
      <c r="G23" s="29"/>
      <c r="H23" s="32"/>
      <c r="I23" s="37">
        <v>0</v>
      </c>
      <c r="J23" s="8">
        <f t="shared" ref="J23:J41" si="0">IF(K23&gt;0,K23/I23,0)</f>
        <v>0</v>
      </c>
      <c r="K23" s="38">
        <v>0</v>
      </c>
      <c r="M23" s="7" t="str">
        <f t="shared" ref="M23:M41" si="1">IF(K23&gt;I23,"&lt;&lt; L'import imputat no pot ser superior a l'import de la factura/tiquet.","")</f>
        <v/>
      </c>
    </row>
    <row r="24" spans="2:15" ht="15" x14ac:dyDescent="0.2">
      <c r="B24" s="42">
        <v>3</v>
      </c>
      <c r="C24" s="30"/>
      <c r="D24" s="30"/>
      <c r="E24" s="31"/>
      <c r="F24" s="32"/>
      <c r="G24" s="29"/>
      <c r="H24" s="32"/>
      <c r="I24" s="37">
        <v>0</v>
      </c>
      <c r="J24" s="8">
        <f t="shared" si="0"/>
        <v>0</v>
      </c>
      <c r="K24" s="38">
        <v>0</v>
      </c>
      <c r="M24" s="7" t="str">
        <f t="shared" si="1"/>
        <v/>
      </c>
    </row>
    <row r="25" spans="2:15" ht="15" x14ac:dyDescent="0.2">
      <c r="B25" s="42">
        <v>4</v>
      </c>
      <c r="C25" s="30"/>
      <c r="D25" s="30"/>
      <c r="E25" s="31"/>
      <c r="F25" s="32"/>
      <c r="G25" s="29"/>
      <c r="H25" s="32"/>
      <c r="I25" s="37">
        <v>0</v>
      </c>
      <c r="J25" s="8">
        <f t="shared" si="0"/>
        <v>0</v>
      </c>
      <c r="K25" s="38">
        <v>0</v>
      </c>
      <c r="M25" s="7" t="str">
        <f t="shared" si="1"/>
        <v/>
      </c>
    </row>
    <row r="26" spans="2:15" ht="15" x14ac:dyDescent="0.2">
      <c r="B26" s="42">
        <v>5</v>
      </c>
      <c r="C26" s="30"/>
      <c r="D26" s="30"/>
      <c r="E26" s="31"/>
      <c r="F26" s="32"/>
      <c r="G26" s="29"/>
      <c r="H26" s="32"/>
      <c r="I26" s="37">
        <v>0</v>
      </c>
      <c r="J26" s="8">
        <f t="shared" si="0"/>
        <v>0</v>
      </c>
      <c r="K26" s="38">
        <v>0</v>
      </c>
      <c r="M26" s="7" t="str">
        <f t="shared" si="1"/>
        <v/>
      </c>
    </row>
    <row r="27" spans="2:15" ht="15" x14ac:dyDescent="0.2">
      <c r="B27" s="42">
        <v>6</v>
      </c>
      <c r="C27" s="30"/>
      <c r="D27" s="30"/>
      <c r="E27" s="31"/>
      <c r="F27" s="32"/>
      <c r="G27" s="29"/>
      <c r="H27" s="32"/>
      <c r="I27" s="37">
        <v>0</v>
      </c>
      <c r="J27" s="8">
        <f t="shared" si="0"/>
        <v>0</v>
      </c>
      <c r="K27" s="38">
        <v>0</v>
      </c>
      <c r="M27" s="7" t="str">
        <f t="shared" si="1"/>
        <v/>
      </c>
    </row>
    <row r="28" spans="2:15" ht="15" x14ac:dyDescent="0.2">
      <c r="B28" s="42">
        <v>7</v>
      </c>
      <c r="C28" s="30"/>
      <c r="D28" s="30"/>
      <c r="E28" s="31"/>
      <c r="F28" s="32"/>
      <c r="G28" s="29"/>
      <c r="H28" s="32"/>
      <c r="I28" s="37">
        <v>0</v>
      </c>
      <c r="J28" s="8">
        <f t="shared" si="0"/>
        <v>0</v>
      </c>
      <c r="K28" s="38">
        <v>0</v>
      </c>
      <c r="M28" s="7" t="str">
        <f t="shared" si="1"/>
        <v/>
      </c>
    </row>
    <row r="29" spans="2:15" ht="15" x14ac:dyDescent="0.2">
      <c r="B29" s="42">
        <v>8</v>
      </c>
      <c r="C29" s="30"/>
      <c r="D29" s="30"/>
      <c r="E29" s="31"/>
      <c r="F29" s="32"/>
      <c r="G29" s="29"/>
      <c r="H29" s="32"/>
      <c r="I29" s="37">
        <v>0</v>
      </c>
      <c r="J29" s="8">
        <f t="shared" si="0"/>
        <v>0</v>
      </c>
      <c r="K29" s="38">
        <v>0</v>
      </c>
      <c r="M29" s="7" t="str">
        <f t="shared" si="1"/>
        <v/>
      </c>
    </row>
    <row r="30" spans="2:15" ht="15" x14ac:dyDescent="0.2">
      <c r="B30" s="42">
        <v>9</v>
      </c>
      <c r="C30" s="30"/>
      <c r="D30" s="30"/>
      <c r="E30" s="31"/>
      <c r="F30" s="32"/>
      <c r="G30" s="29"/>
      <c r="H30" s="32"/>
      <c r="I30" s="37">
        <v>0</v>
      </c>
      <c r="J30" s="8">
        <f t="shared" si="0"/>
        <v>0</v>
      </c>
      <c r="K30" s="38">
        <v>0</v>
      </c>
      <c r="M30" s="7" t="str">
        <f t="shared" si="1"/>
        <v/>
      </c>
    </row>
    <row r="31" spans="2:15" ht="15" x14ac:dyDescent="0.2">
      <c r="B31" s="42">
        <v>10</v>
      </c>
      <c r="C31" s="30"/>
      <c r="D31" s="30"/>
      <c r="E31" s="31"/>
      <c r="F31" s="32"/>
      <c r="G31" s="29"/>
      <c r="H31" s="32"/>
      <c r="I31" s="37">
        <v>0</v>
      </c>
      <c r="J31" s="8">
        <f t="shared" si="0"/>
        <v>0</v>
      </c>
      <c r="K31" s="38">
        <v>0</v>
      </c>
      <c r="M31" s="7" t="str">
        <f t="shared" si="1"/>
        <v/>
      </c>
    </row>
    <row r="32" spans="2:15" ht="15" x14ac:dyDescent="0.2">
      <c r="B32" s="42">
        <v>11</v>
      </c>
      <c r="C32" s="30"/>
      <c r="D32" s="30"/>
      <c r="E32" s="31"/>
      <c r="F32" s="32"/>
      <c r="G32" s="29"/>
      <c r="H32" s="32"/>
      <c r="I32" s="37">
        <v>0</v>
      </c>
      <c r="J32" s="8">
        <f t="shared" si="0"/>
        <v>0</v>
      </c>
      <c r="K32" s="38">
        <v>0</v>
      </c>
      <c r="M32" s="7" t="str">
        <f t="shared" si="1"/>
        <v/>
      </c>
    </row>
    <row r="33" spans="2:15" ht="15" x14ac:dyDescent="0.2">
      <c r="B33" s="42">
        <v>12</v>
      </c>
      <c r="C33" s="30"/>
      <c r="D33" s="30"/>
      <c r="E33" s="31"/>
      <c r="F33" s="32"/>
      <c r="G33" s="29"/>
      <c r="H33" s="32"/>
      <c r="I33" s="37">
        <v>0</v>
      </c>
      <c r="J33" s="8">
        <f t="shared" si="0"/>
        <v>0</v>
      </c>
      <c r="K33" s="38">
        <v>0</v>
      </c>
      <c r="M33" s="7" t="str">
        <f t="shared" si="1"/>
        <v/>
      </c>
    </row>
    <row r="34" spans="2:15" ht="15" x14ac:dyDescent="0.2">
      <c r="B34" s="42">
        <v>13</v>
      </c>
      <c r="C34" s="30"/>
      <c r="D34" s="30"/>
      <c r="E34" s="31"/>
      <c r="F34" s="32"/>
      <c r="G34" s="29"/>
      <c r="H34" s="32"/>
      <c r="I34" s="37">
        <v>0</v>
      </c>
      <c r="J34" s="8">
        <f t="shared" si="0"/>
        <v>0</v>
      </c>
      <c r="K34" s="38">
        <v>0</v>
      </c>
      <c r="M34" s="7" t="str">
        <f t="shared" si="1"/>
        <v/>
      </c>
    </row>
    <row r="35" spans="2:15" ht="15" x14ac:dyDescent="0.2">
      <c r="B35" s="42">
        <v>14</v>
      </c>
      <c r="C35" s="30"/>
      <c r="D35" s="30"/>
      <c r="E35" s="31"/>
      <c r="F35" s="32"/>
      <c r="G35" s="29"/>
      <c r="H35" s="32"/>
      <c r="I35" s="37">
        <v>0</v>
      </c>
      <c r="J35" s="8">
        <f t="shared" si="0"/>
        <v>0</v>
      </c>
      <c r="K35" s="38">
        <v>0</v>
      </c>
      <c r="M35" s="7" t="str">
        <f t="shared" si="1"/>
        <v/>
      </c>
    </row>
    <row r="36" spans="2:15" ht="15" x14ac:dyDescent="0.2">
      <c r="B36" s="42">
        <v>15</v>
      </c>
      <c r="C36" s="30"/>
      <c r="D36" s="30"/>
      <c r="E36" s="31"/>
      <c r="F36" s="32"/>
      <c r="G36" s="29"/>
      <c r="H36" s="32"/>
      <c r="I36" s="37">
        <v>0</v>
      </c>
      <c r="J36" s="8">
        <f t="shared" si="0"/>
        <v>0</v>
      </c>
      <c r="K36" s="38">
        <v>0</v>
      </c>
      <c r="M36" s="7" t="str">
        <f t="shared" si="1"/>
        <v/>
      </c>
    </row>
    <row r="37" spans="2:15" ht="15" x14ac:dyDescent="0.2">
      <c r="B37" s="42">
        <v>16</v>
      </c>
      <c r="C37" s="30"/>
      <c r="D37" s="30"/>
      <c r="E37" s="31"/>
      <c r="F37" s="32"/>
      <c r="G37" s="29"/>
      <c r="H37" s="32"/>
      <c r="I37" s="37">
        <v>0</v>
      </c>
      <c r="J37" s="8">
        <f t="shared" si="0"/>
        <v>0</v>
      </c>
      <c r="K37" s="38">
        <v>0</v>
      </c>
      <c r="M37" s="7" t="str">
        <f t="shared" si="1"/>
        <v/>
      </c>
    </row>
    <row r="38" spans="2:15" ht="15" x14ac:dyDescent="0.2">
      <c r="B38" s="42">
        <v>17</v>
      </c>
      <c r="C38" s="30"/>
      <c r="D38" s="30"/>
      <c r="E38" s="31"/>
      <c r="F38" s="32"/>
      <c r="G38" s="29"/>
      <c r="H38" s="32"/>
      <c r="I38" s="37">
        <v>0</v>
      </c>
      <c r="J38" s="8">
        <f t="shared" si="0"/>
        <v>0</v>
      </c>
      <c r="K38" s="38">
        <v>0</v>
      </c>
      <c r="M38" s="7" t="str">
        <f t="shared" si="1"/>
        <v/>
      </c>
    </row>
    <row r="39" spans="2:15" ht="15" x14ac:dyDescent="0.2">
      <c r="B39" s="42">
        <v>18</v>
      </c>
      <c r="C39" s="30"/>
      <c r="D39" s="30"/>
      <c r="E39" s="31"/>
      <c r="F39" s="32"/>
      <c r="G39" s="29"/>
      <c r="H39" s="32"/>
      <c r="I39" s="37">
        <v>0</v>
      </c>
      <c r="J39" s="8">
        <f t="shared" si="0"/>
        <v>0</v>
      </c>
      <c r="K39" s="38">
        <v>0</v>
      </c>
      <c r="M39" s="7" t="str">
        <f t="shared" si="1"/>
        <v/>
      </c>
    </row>
    <row r="40" spans="2:15" ht="15" x14ac:dyDescent="0.2">
      <c r="B40" s="42">
        <v>19</v>
      </c>
      <c r="C40" s="30"/>
      <c r="D40" s="30"/>
      <c r="E40" s="31"/>
      <c r="F40" s="32"/>
      <c r="G40" s="29"/>
      <c r="H40" s="32"/>
      <c r="I40" s="37">
        <v>0</v>
      </c>
      <c r="J40" s="8">
        <f t="shared" si="0"/>
        <v>0</v>
      </c>
      <c r="K40" s="38">
        <v>0</v>
      </c>
      <c r="M40" s="7" t="str">
        <f t="shared" si="1"/>
        <v/>
      </c>
    </row>
    <row r="41" spans="2:15" ht="15" x14ac:dyDescent="0.2">
      <c r="B41" s="43">
        <v>20</v>
      </c>
      <c r="C41" s="34"/>
      <c r="D41" s="34"/>
      <c r="E41" s="35"/>
      <c r="F41" s="36"/>
      <c r="G41" s="33"/>
      <c r="H41" s="36"/>
      <c r="I41" s="37">
        <v>0</v>
      </c>
      <c r="J41" s="8">
        <f t="shared" si="0"/>
        <v>0</v>
      </c>
      <c r="K41" s="38">
        <v>0</v>
      </c>
      <c r="M41" s="7" t="str">
        <f t="shared" si="1"/>
        <v/>
      </c>
    </row>
    <row r="42" spans="2:15" s="2" customFormat="1" ht="24.95" customHeight="1" x14ac:dyDescent="0.25">
      <c r="B42" s="155" t="s">
        <v>26</v>
      </c>
      <c r="C42" s="156"/>
      <c r="D42" s="156"/>
      <c r="E42" s="156"/>
      <c r="F42" s="156"/>
      <c r="G42" s="156"/>
      <c r="H42" s="156"/>
      <c r="I42" s="21">
        <f>SUM(I22:I41)</f>
        <v>0</v>
      </c>
      <c r="J42" s="9"/>
      <c r="K42" s="22">
        <f>SUM(K22:K41)</f>
        <v>0</v>
      </c>
      <c r="M42" s="7" t="str">
        <f>IF(AND(B56=0,K42&lt;E10),"&lt;&lt; L'import justificat és inferior a l'import de la subvenció. Haureu de declarar la vostra renúncia a l'import no justificat.","")</f>
        <v>&lt;&lt; L'import justificat és inferior a l'import de la subvenció. Haureu de declarar la vostra renúncia a l'import no justificat.</v>
      </c>
      <c r="O42" s="17"/>
    </row>
    <row r="43" spans="2:15" ht="15" x14ac:dyDescent="0.2">
      <c r="B43" s="14"/>
      <c r="C43" s="6"/>
      <c r="D43" s="6"/>
      <c r="E43" s="6"/>
      <c r="F43" s="6"/>
      <c r="G43" s="6"/>
      <c r="H43" s="6"/>
      <c r="I43" s="6"/>
      <c r="J43" s="6"/>
      <c r="K43" s="48">
        <f>K42+G53</f>
        <v>0</v>
      </c>
      <c r="M43" s="7" t="str">
        <f>IF(K42&gt;E10,"&lt;&lt; L'import imputat no pot ser superior a l'import de la subvenció.","")</f>
        <v/>
      </c>
    </row>
    <row r="44" spans="2:15" ht="14.25" customHeight="1" x14ac:dyDescent="0.2">
      <c r="B44" s="140" t="s">
        <v>30</v>
      </c>
      <c r="C44" s="141"/>
      <c r="D44" s="141"/>
      <c r="E44" s="141"/>
      <c r="F44" s="141"/>
      <c r="G44" s="141"/>
      <c r="H44" s="141"/>
      <c r="I44" s="141"/>
      <c r="J44" s="141"/>
      <c r="K44" s="142"/>
      <c r="L44" s="5"/>
    </row>
    <row r="45" spans="2:15" ht="14.25" customHeight="1" x14ac:dyDescent="0.2">
      <c r="B45" s="140" t="s">
        <v>31</v>
      </c>
      <c r="C45" s="141"/>
      <c r="D45" s="141"/>
      <c r="E45" s="141"/>
      <c r="F45" s="141"/>
      <c r="G45" s="141"/>
      <c r="H45" s="141"/>
      <c r="I45" s="141"/>
      <c r="J45" s="141"/>
      <c r="K45" s="142"/>
      <c r="L45" s="5"/>
    </row>
    <row r="46" spans="2:15" x14ac:dyDescent="0.2">
      <c r="B46" s="140" t="s">
        <v>32</v>
      </c>
      <c r="C46" s="141"/>
      <c r="D46" s="141"/>
      <c r="E46" s="141"/>
      <c r="F46" s="141"/>
      <c r="G46" s="141"/>
      <c r="H46" s="141"/>
      <c r="I46" s="141"/>
      <c r="J46" s="141"/>
      <c r="K46" s="142"/>
      <c r="L46" s="5"/>
    </row>
    <row r="47" spans="2:15" ht="27" customHeight="1" x14ac:dyDescent="0.2">
      <c r="B47" s="131" t="s">
        <v>33</v>
      </c>
      <c r="C47" s="132"/>
      <c r="D47" s="132"/>
      <c r="E47" s="132"/>
      <c r="F47" s="132"/>
      <c r="G47" s="132"/>
      <c r="H47" s="132"/>
      <c r="I47" s="132"/>
      <c r="J47" s="132"/>
      <c r="K47" s="133"/>
      <c r="L47" s="5"/>
    </row>
    <row r="48" spans="2:15" x14ac:dyDescent="0.2">
      <c r="B48" s="134" t="s">
        <v>63</v>
      </c>
      <c r="C48" s="135"/>
      <c r="D48" s="135"/>
      <c r="E48" s="135"/>
      <c r="F48" s="135"/>
      <c r="G48" s="135"/>
      <c r="H48" s="135"/>
      <c r="I48" s="135"/>
      <c r="J48" s="135"/>
      <c r="K48" s="136"/>
      <c r="L48" s="5"/>
    </row>
    <row r="49" spans="2:22" ht="21.75" customHeight="1" x14ac:dyDescent="0.2">
      <c r="B49" s="15"/>
      <c r="K49" s="16"/>
    </row>
    <row r="50" spans="2:22" s="2" customFormat="1" ht="24.95" customHeight="1" x14ac:dyDescent="0.25">
      <c r="B50" s="101" t="s">
        <v>67</v>
      </c>
      <c r="C50" s="102"/>
      <c r="D50" s="102"/>
      <c r="E50" s="102"/>
      <c r="F50" s="102"/>
      <c r="G50" s="102"/>
      <c r="H50" s="102"/>
      <c r="I50" s="102"/>
      <c r="J50" s="102"/>
      <c r="K50" s="103"/>
      <c r="O50" s="17"/>
      <c r="P50" s="17"/>
      <c r="Q50" s="17"/>
    </row>
    <row r="51" spans="2:22" ht="75" customHeight="1" x14ac:dyDescent="0.25">
      <c r="B51" s="137" t="s">
        <v>70</v>
      </c>
      <c r="C51" s="138"/>
      <c r="D51" s="138"/>
      <c r="E51" s="138"/>
      <c r="F51" s="138"/>
      <c r="G51" s="138"/>
      <c r="H51" s="138"/>
      <c r="I51" s="138"/>
      <c r="J51" s="138"/>
      <c r="K51" s="139"/>
    </row>
    <row r="52" spans="2:22" ht="27.75" customHeight="1" x14ac:dyDescent="0.25">
      <c r="B52" s="15"/>
      <c r="D52" s="1" t="s">
        <v>69</v>
      </c>
      <c r="G52" s="23">
        <f>SUMIF(C22:C41,"Tiquet",K22:K41)</f>
        <v>0</v>
      </c>
      <c r="H52" s="56" t="str">
        <f>IFERROR(IF(OR(G52&gt;100,G52&gt;(E10*0.2))," &lt;&lt; Supera els límits establerts.",""),"")</f>
        <v/>
      </c>
      <c r="I52" s="57">
        <f>IF(G52&gt;=0.01,100,0)</f>
        <v>0</v>
      </c>
      <c r="J52" s="57">
        <f>IFERROR(SE10*0.2,0)</f>
        <v>0</v>
      </c>
      <c r="K52" s="58">
        <f>MIN(E10,K43)</f>
        <v>0</v>
      </c>
      <c r="N52" s="45"/>
      <c r="O52" s="46"/>
    </row>
    <row r="53" spans="2:22" ht="21.75" customHeight="1" x14ac:dyDescent="0.25">
      <c r="B53" s="15"/>
      <c r="D53" s="1" t="str">
        <f>IFERROR(IF(G53=0,"","Es descomptarà l'import indegut de"),"")</f>
        <v/>
      </c>
      <c r="G53" s="55">
        <f>IFERROR(IF(H53&gt;=0.01,SUM(-H53),0),0)</f>
        <v>0</v>
      </c>
      <c r="H53" s="59">
        <f>IFERROR(MAX(I53,J53),0)</f>
        <v>0</v>
      </c>
      <c r="I53" s="57">
        <f>IF(I52=100,G52-100,0)</f>
        <v>0</v>
      </c>
      <c r="J53" s="60">
        <f>IF(J52&gt;0,G52-J52,0)</f>
        <v>0</v>
      </c>
      <c r="K53" s="58"/>
      <c r="N53" s="47"/>
      <c r="O53" s="46"/>
    </row>
    <row r="54" spans="2:22" ht="21.75" customHeight="1" x14ac:dyDescent="0.2">
      <c r="B54" s="15"/>
      <c r="H54" s="61">
        <f>IFERROR(SUM(E10-K42-G53),0)</f>
        <v>0</v>
      </c>
      <c r="I54" s="62" t="str">
        <f>TEXT(H54,"#.##,## €")</f>
        <v>, €</v>
      </c>
      <c r="K54" s="16"/>
      <c r="N54" s="3"/>
    </row>
    <row r="55" spans="2:22" s="2" customFormat="1" ht="24.95" customHeight="1" thickBot="1" x14ac:dyDescent="0.3">
      <c r="B55" s="101" t="s">
        <v>61</v>
      </c>
      <c r="C55" s="102"/>
      <c r="D55" s="102"/>
      <c r="E55" s="102"/>
      <c r="F55" s="102"/>
      <c r="G55" s="102"/>
      <c r="H55" s="102"/>
      <c r="I55" s="102"/>
      <c r="J55" s="102"/>
      <c r="K55" s="103"/>
      <c r="N55" s="27"/>
      <c r="O55" s="17"/>
    </row>
    <row r="56" spans="2:22" s="2" customFormat="1" ht="46.5" customHeight="1" thickBot="1" x14ac:dyDescent="0.3">
      <c r="B56" s="44"/>
      <c r="C56" s="104" t="str">
        <f>IFERROR(IF(H54&gt;0.01,"L'entitat declara la seva RENÚNCIA a l'import de "&amp;I54&amp;" no justificat correctament i es compromet a la devolució de l'import cobrat que correspongui (si escau).","No aplica"),"No aplica")</f>
        <v>No aplica</v>
      </c>
      <c r="D56" s="105"/>
      <c r="E56" s="105"/>
      <c r="F56" s="105"/>
      <c r="G56" s="105"/>
      <c r="H56" s="105"/>
      <c r="I56" s="105"/>
      <c r="J56" s="105"/>
      <c r="K56" s="106"/>
      <c r="M56" s="7" t="str">
        <f>IF(AND(B56=0,LEN(C56)&gt;67),"&lt;&lt; Heu de marcar la casella amb una X.","")</f>
        <v/>
      </c>
      <c r="N56" s="27"/>
      <c r="O56" s="17"/>
    </row>
    <row r="57" spans="2:22" ht="21.75" customHeight="1" x14ac:dyDescent="0.2">
      <c r="B57" s="15"/>
      <c r="K57" s="16"/>
      <c r="N57" s="27"/>
      <c r="O57" s="17"/>
      <c r="P57" s="2"/>
      <c r="Q57" s="2"/>
      <c r="R57" s="2"/>
      <c r="S57" s="2"/>
      <c r="T57" s="2"/>
      <c r="U57" s="2"/>
      <c r="V57" s="2"/>
    </row>
    <row r="58" spans="2:22" s="2" customFormat="1" ht="24.95" customHeight="1" x14ac:dyDescent="0.25">
      <c r="B58" s="101" t="s">
        <v>35</v>
      </c>
      <c r="C58" s="102"/>
      <c r="D58" s="102"/>
      <c r="E58" s="102"/>
      <c r="F58" s="102"/>
      <c r="G58" s="102"/>
      <c r="H58" s="102"/>
      <c r="I58" s="102"/>
      <c r="J58" s="102"/>
      <c r="K58" s="103"/>
      <c r="N58" s="27"/>
      <c r="O58" s="17"/>
    </row>
    <row r="59" spans="2:22" ht="16.5" customHeight="1" x14ac:dyDescent="0.2">
      <c r="B59" s="98"/>
      <c r="C59" s="99"/>
      <c r="D59" s="99"/>
      <c r="E59" s="99"/>
      <c r="F59" s="99"/>
      <c r="G59" s="99"/>
      <c r="H59" s="99"/>
      <c r="I59" s="99"/>
      <c r="J59" s="99"/>
      <c r="K59" s="100"/>
    </row>
    <row r="60" spans="2:22" ht="18" customHeight="1" x14ac:dyDescent="0.2">
      <c r="B60" s="125" t="s">
        <v>39</v>
      </c>
      <c r="C60" s="126"/>
      <c r="D60" s="126"/>
      <c r="E60" s="126"/>
      <c r="F60" s="126"/>
      <c r="G60" s="126"/>
      <c r="H60" s="126"/>
      <c r="I60" s="126"/>
      <c r="J60" s="126"/>
      <c r="K60" s="127"/>
    </row>
    <row r="61" spans="2:22" ht="18" customHeight="1" x14ac:dyDescent="0.2">
      <c r="B61" s="122" t="s">
        <v>38</v>
      </c>
      <c r="C61" s="123"/>
      <c r="D61" s="123"/>
      <c r="E61" s="123"/>
      <c r="F61" s="123"/>
      <c r="G61" s="123"/>
      <c r="H61" s="123"/>
      <c r="I61" s="124"/>
      <c r="J61" s="80">
        <v>0</v>
      </c>
      <c r="K61" s="81"/>
    </row>
    <row r="62" spans="2:22" ht="18" customHeight="1" x14ac:dyDescent="0.2">
      <c r="B62" s="122" t="s">
        <v>40</v>
      </c>
      <c r="C62" s="123"/>
      <c r="D62" s="123"/>
      <c r="E62" s="123"/>
      <c r="F62" s="123"/>
      <c r="G62" s="123"/>
      <c r="H62" s="123"/>
      <c r="I62" s="124"/>
      <c r="J62" s="80">
        <v>0</v>
      </c>
      <c r="K62" s="81"/>
    </row>
    <row r="63" spans="2:22" ht="30.75" customHeight="1" x14ac:dyDescent="0.2">
      <c r="B63" s="104" t="str">
        <f>"Subvenció de l'Ajuntament de Tona - "&amp;E8</f>
        <v>Subvenció de l'Ajuntament de Tona - --- Seleccioneu una opció ---</v>
      </c>
      <c r="C63" s="105"/>
      <c r="D63" s="105"/>
      <c r="E63" s="105"/>
      <c r="F63" s="105"/>
      <c r="G63" s="105"/>
      <c r="H63" s="105"/>
      <c r="I63" s="128"/>
      <c r="J63" s="129">
        <f>IFERROR(MIN(M63,E10),"0")</f>
        <v>0</v>
      </c>
      <c r="K63" s="130"/>
      <c r="M63" s="40">
        <f>K42-G53</f>
        <v>0</v>
      </c>
    </row>
    <row r="64" spans="2:22" ht="18" customHeight="1" x14ac:dyDescent="0.25">
      <c r="B64" s="122" t="s">
        <v>41</v>
      </c>
      <c r="C64" s="123"/>
      <c r="D64" s="123"/>
      <c r="E64" s="123"/>
      <c r="F64" s="123"/>
      <c r="G64" s="123"/>
      <c r="H64" s="123"/>
      <c r="I64" s="124"/>
      <c r="J64" s="80">
        <v>0</v>
      </c>
      <c r="K64" s="81"/>
      <c r="M64" s="24" t="str">
        <f>IF(AND(J96&gt;0,J64&lt;=0),"&lt;&lt; Heu indicat que rebeu subvencions més avall. Les heu d'incloure a l'estructura de finançament.","")</f>
        <v/>
      </c>
    </row>
    <row r="65" spans="2:11" ht="18" customHeight="1" x14ac:dyDescent="0.2">
      <c r="B65" s="107" t="s">
        <v>65</v>
      </c>
      <c r="C65" s="108"/>
      <c r="D65" s="108"/>
      <c r="E65" s="108"/>
      <c r="F65" s="108"/>
      <c r="G65" s="108"/>
      <c r="H65" s="108"/>
      <c r="I65" s="109"/>
      <c r="J65" s="110"/>
      <c r="K65" s="111"/>
    </row>
    <row r="66" spans="2:11" ht="18" customHeight="1" x14ac:dyDescent="0.2">
      <c r="B66" s="92" t="s">
        <v>206</v>
      </c>
      <c r="C66" s="93"/>
      <c r="D66" s="93"/>
      <c r="E66" s="93"/>
      <c r="F66" s="93"/>
      <c r="G66" s="93"/>
      <c r="H66" s="93"/>
      <c r="I66" s="94"/>
      <c r="J66" s="80">
        <v>0</v>
      </c>
      <c r="K66" s="81"/>
    </row>
    <row r="67" spans="2:11" ht="18" customHeight="1" x14ac:dyDescent="0.2">
      <c r="B67" s="92" t="s">
        <v>206</v>
      </c>
      <c r="C67" s="93"/>
      <c r="D67" s="93"/>
      <c r="E67" s="93"/>
      <c r="F67" s="93"/>
      <c r="G67" s="93"/>
      <c r="H67" s="93"/>
      <c r="I67" s="94"/>
      <c r="J67" s="80">
        <v>0</v>
      </c>
      <c r="K67" s="81"/>
    </row>
    <row r="68" spans="2:11" ht="18" customHeight="1" x14ac:dyDescent="0.2">
      <c r="B68" s="92" t="s">
        <v>206</v>
      </c>
      <c r="C68" s="93"/>
      <c r="D68" s="93"/>
      <c r="E68" s="93"/>
      <c r="F68" s="93"/>
      <c r="G68" s="93"/>
      <c r="H68" s="93"/>
      <c r="I68" s="94"/>
      <c r="J68" s="80">
        <v>0</v>
      </c>
      <c r="K68" s="81"/>
    </row>
    <row r="69" spans="2:11" ht="18" customHeight="1" x14ac:dyDescent="0.2">
      <c r="B69" s="95" t="s">
        <v>42</v>
      </c>
      <c r="C69" s="96"/>
      <c r="D69" s="96"/>
      <c r="E69" s="96"/>
      <c r="F69" s="96"/>
      <c r="G69" s="96"/>
      <c r="H69" s="96"/>
      <c r="I69" s="97"/>
      <c r="J69" s="112">
        <f>SUM(J61:K68)</f>
        <v>0</v>
      </c>
      <c r="K69" s="113"/>
    </row>
    <row r="70" spans="2:11" ht="16.5" customHeight="1" x14ac:dyDescent="0.2">
      <c r="B70" s="98"/>
      <c r="C70" s="99"/>
      <c r="D70" s="99"/>
      <c r="E70" s="99"/>
      <c r="F70" s="99"/>
      <c r="G70" s="99"/>
      <c r="H70" s="99"/>
      <c r="I70" s="99"/>
      <c r="J70" s="99"/>
      <c r="K70" s="100"/>
    </row>
    <row r="71" spans="2:11" ht="18" customHeight="1" x14ac:dyDescent="0.2">
      <c r="B71" s="125" t="s">
        <v>43</v>
      </c>
      <c r="C71" s="126"/>
      <c r="D71" s="126"/>
      <c r="E71" s="126"/>
      <c r="F71" s="126"/>
      <c r="G71" s="126"/>
      <c r="H71" s="126"/>
      <c r="I71" s="126"/>
      <c r="J71" s="126"/>
      <c r="K71" s="127"/>
    </row>
    <row r="72" spans="2:11" ht="18" customHeight="1" x14ac:dyDescent="0.2">
      <c r="B72" s="122" t="s">
        <v>45</v>
      </c>
      <c r="C72" s="123"/>
      <c r="D72" s="123"/>
      <c r="E72" s="123"/>
      <c r="F72" s="123"/>
      <c r="G72" s="123"/>
      <c r="H72" s="123"/>
      <c r="I72" s="124"/>
      <c r="J72" s="80">
        <v>0</v>
      </c>
      <c r="K72" s="81"/>
    </row>
    <row r="73" spans="2:11" ht="18" customHeight="1" x14ac:dyDescent="0.2">
      <c r="B73" s="122" t="s">
        <v>46</v>
      </c>
      <c r="C73" s="123"/>
      <c r="D73" s="123"/>
      <c r="E73" s="123"/>
      <c r="F73" s="123"/>
      <c r="G73" s="123"/>
      <c r="H73" s="123"/>
      <c r="I73" s="124"/>
      <c r="J73" s="80">
        <v>0</v>
      </c>
      <c r="K73" s="81"/>
    </row>
    <row r="74" spans="2:11" ht="18" customHeight="1" x14ac:dyDescent="0.2">
      <c r="B74" s="122" t="s">
        <v>47</v>
      </c>
      <c r="C74" s="123"/>
      <c r="D74" s="123"/>
      <c r="E74" s="123"/>
      <c r="F74" s="123"/>
      <c r="G74" s="123"/>
      <c r="H74" s="123"/>
      <c r="I74" s="124"/>
      <c r="J74" s="80">
        <v>0</v>
      </c>
      <c r="K74" s="81"/>
    </row>
    <row r="75" spans="2:11" ht="18" customHeight="1" x14ac:dyDescent="0.2">
      <c r="B75" s="122" t="s">
        <v>48</v>
      </c>
      <c r="C75" s="123"/>
      <c r="D75" s="123"/>
      <c r="E75" s="123"/>
      <c r="F75" s="123"/>
      <c r="G75" s="123"/>
      <c r="H75" s="123"/>
      <c r="I75" s="124"/>
      <c r="J75" s="80">
        <v>0</v>
      </c>
      <c r="K75" s="81"/>
    </row>
    <row r="76" spans="2:11" ht="18" customHeight="1" x14ac:dyDescent="0.2">
      <c r="B76" s="107" t="s">
        <v>66</v>
      </c>
      <c r="C76" s="108"/>
      <c r="D76" s="108"/>
      <c r="E76" s="108"/>
      <c r="F76" s="108"/>
      <c r="G76" s="108"/>
      <c r="H76" s="108"/>
      <c r="I76" s="109"/>
      <c r="J76" s="110"/>
      <c r="K76" s="111"/>
    </row>
    <row r="77" spans="2:11" ht="18" customHeight="1" x14ac:dyDescent="0.2">
      <c r="B77" s="92" t="s">
        <v>206</v>
      </c>
      <c r="C77" s="93"/>
      <c r="D77" s="93"/>
      <c r="E77" s="93"/>
      <c r="F77" s="93"/>
      <c r="G77" s="93"/>
      <c r="H77" s="93"/>
      <c r="I77" s="94"/>
      <c r="J77" s="80">
        <v>0</v>
      </c>
      <c r="K77" s="81"/>
    </row>
    <row r="78" spans="2:11" ht="18" customHeight="1" x14ac:dyDescent="0.2">
      <c r="B78" s="92" t="s">
        <v>206</v>
      </c>
      <c r="C78" s="93"/>
      <c r="D78" s="93"/>
      <c r="E78" s="93"/>
      <c r="F78" s="93"/>
      <c r="G78" s="93"/>
      <c r="H78" s="93"/>
      <c r="I78" s="94"/>
      <c r="J78" s="80">
        <v>0</v>
      </c>
      <c r="K78" s="81"/>
    </row>
    <row r="79" spans="2:11" ht="18" customHeight="1" x14ac:dyDescent="0.2">
      <c r="B79" s="92" t="s">
        <v>206</v>
      </c>
      <c r="C79" s="93"/>
      <c r="D79" s="93"/>
      <c r="E79" s="93"/>
      <c r="F79" s="93"/>
      <c r="G79" s="93"/>
      <c r="H79" s="93"/>
      <c r="I79" s="94"/>
      <c r="J79" s="80">
        <v>0</v>
      </c>
      <c r="K79" s="81"/>
    </row>
    <row r="80" spans="2:11" ht="18" customHeight="1" x14ac:dyDescent="0.2">
      <c r="B80" s="95" t="s">
        <v>44</v>
      </c>
      <c r="C80" s="96"/>
      <c r="D80" s="96"/>
      <c r="E80" s="96"/>
      <c r="F80" s="96"/>
      <c r="G80" s="96"/>
      <c r="H80" s="96"/>
      <c r="I80" s="97"/>
      <c r="J80" s="112">
        <f>SUM(J72:K79)</f>
        <v>0</v>
      </c>
      <c r="K80" s="113"/>
    </row>
    <row r="81" spans="2:15" ht="16.5" customHeight="1" x14ac:dyDescent="0.2">
      <c r="B81" s="98"/>
      <c r="C81" s="99"/>
      <c r="D81" s="99"/>
      <c r="E81" s="99"/>
      <c r="F81" s="99"/>
      <c r="G81" s="99"/>
      <c r="H81" s="99"/>
      <c r="I81" s="99"/>
      <c r="J81" s="99"/>
      <c r="K81" s="100"/>
    </row>
    <row r="82" spans="2:15" ht="18" customHeight="1" thickBot="1" x14ac:dyDescent="0.25">
      <c r="B82" s="114" t="s">
        <v>49</v>
      </c>
      <c r="C82" s="115"/>
      <c r="D82" s="115"/>
      <c r="E82" s="115"/>
      <c r="F82" s="115"/>
      <c r="G82" s="115"/>
      <c r="H82" s="115"/>
      <c r="I82" s="116"/>
      <c r="J82" s="117">
        <f>J69-J80</f>
        <v>0</v>
      </c>
      <c r="K82" s="118"/>
      <c r="M82" s="7" t="str">
        <f>IF(OR(J82&lt;0,J82&gt;0),"&lt;&lt; L'import d'ingressos i despeses ha de coincidir.", "")</f>
        <v/>
      </c>
    </row>
    <row r="83" spans="2:15" ht="37.5" customHeight="1" thickBot="1" x14ac:dyDescent="0.25"/>
    <row r="84" spans="2:15" ht="24.95" customHeight="1" x14ac:dyDescent="0.2">
      <c r="B84" s="119" t="s">
        <v>50</v>
      </c>
      <c r="C84" s="120"/>
      <c r="D84" s="120"/>
      <c r="E84" s="120"/>
      <c r="F84" s="120"/>
      <c r="G84" s="120"/>
      <c r="H84" s="120"/>
      <c r="I84" s="120"/>
      <c r="J84" s="120"/>
      <c r="K84" s="121"/>
    </row>
    <row r="85" spans="2:15" ht="16.5" customHeight="1" x14ac:dyDescent="0.2">
      <c r="B85" s="98"/>
      <c r="C85" s="99"/>
      <c r="D85" s="99"/>
      <c r="E85" s="99"/>
      <c r="F85" s="99"/>
      <c r="G85" s="99"/>
      <c r="H85" s="99"/>
      <c r="I85" s="99"/>
      <c r="J85" s="99"/>
      <c r="K85" s="100"/>
    </row>
    <row r="86" spans="2:15" s="2" customFormat="1" ht="24.95" customHeight="1" x14ac:dyDescent="0.25">
      <c r="B86" s="101" t="s">
        <v>53</v>
      </c>
      <c r="C86" s="102"/>
      <c r="D86" s="102"/>
      <c r="E86" s="102"/>
      <c r="F86" s="102"/>
      <c r="G86" s="102"/>
      <c r="H86" s="102"/>
      <c r="I86" s="102"/>
      <c r="J86" s="102"/>
      <c r="K86" s="103"/>
      <c r="O86" s="17"/>
    </row>
    <row r="87" spans="2:15" ht="18" customHeight="1" thickBot="1" x14ac:dyDescent="0.25">
      <c r="B87" s="20" t="s">
        <v>51</v>
      </c>
      <c r="K87" s="16"/>
      <c r="M87" s="7" t="str">
        <f>IF(AND(J64=0,LEN(B88)=0),"&lt;&lt; Heu de marcar la casella amb una X.","")</f>
        <v>&lt;&lt; Heu de marcar la casella amb una X.</v>
      </c>
    </row>
    <row r="88" spans="2:15" s="2" customFormat="1" ht="46.5" customHeight="1" thickBot="1" x14ac:dyDescent="0.3">
      <c r="B88" s="44"/>
      <c r="C88" s="104" t="s">
        <v>52</v>
      </c>
      <c r="D88" s="105"/>
      <c r="E88" s="105"/>
      <c r="F88" s="105"/>
      <c r="G88" s="105"/>
      <c r="H88" s="105"/>
      <c r="I88" s="105"/>
      <c r="J88" s="105"/>
      <c r="K88" s="106"/>
      <c r="M88" s="7" t="str">
        <f>IF(AND(J64&gt;0, LEN(B88)=1),"&lt;&lt; Heu declarat que rebeu subvencions d'altres entitats en l'apartat d'estructura de finançament. Cal que desmarqueu aquesta casella.","")</f>
        <v/>
      </c>
      <c r="O88" s="17"/>
    </row>
    <row r="89" spans="2:15" ht="18" customHeight="1" x14ac:dyDescent="0.2">
      <c r="B89" s="15"/>
      <c r="K89" s="16"/>
    </row>
    <row r="90" spans="2:15" s="2" customFormat="1" ht="24.95" customHeight="1" x14ac:dyDescent="0.25">
      <c r="B90" s="101" t="s">
        <v>54</v>
      </c>
      <c r="C90" s="102"/>
      <c r="D90" s="102"/>
      <c r="E90" s="102"/>
      <c r="F90" s="102"/>
      <c r="G90" s="102"/>
      <c r="H90" s="102"/>
      <c r="I90" s="102"/>
      <c r="J90" s="102"/>
      <c r="K90" s="103"/>
      <c r="O90" s="17"/>
    </row>
    <row r="91" spans="2:15" ht="18" customHeight="1" x14ac:dyDescent="0.2">
      <c r="B91" s="87" t="s">
        <v>56</v>
      </c>
      <c r="C91" s="88"/>
      <c r="D91" s="88"/>
      <c r="E91" s="88"/>
      <c r="F91" s="88"/>
      <c r="G91" s="88"/>
      <c r="H91" s="88"/>
      <c r="I91" s="89"/>
      <c r="J91" s="90" t="s">
        <v>55</v>
      </c>
      <c r="K91" s="91"/>
      <c r="M91" s="7" t="str">
        <f>IF(AND(J64&gt;0,J96&lt;=0),"&lt;&lt; Heu declarat que rebeu subvencions d'altres entitats en l'apartat d'estructura de finançament. Heu d'indicar quines.","")</f>
        <v/>
      </c>
    </row>
    <row r="92" spans="2:15" ht="18" customHeight="1" x14ac:dyDescent="0.2">
      <c r="B92" s="77"/>
      <c r="C92" s="78"/>
      <c r="D92" s="78"/>
      <c r="E92" s="78"/>
      <c r="F92" s="78"/>
      <c r="G92" s="78"/>
      <c r="H92" s="78"/>
      <c r="I92" s="79"/>
      <c r="J92" s="80">
        <v>0</v>
      </c>
      <c r="K92" s="81"/>
      <c r="M92" s="7"/>
    </row>
    <row r="93" spans="2:15" ht="18" customHeight="1" x14ac:dyDescent="0.2">
      <c r="B93" s="77"/>
      <c r="C93" s="78"/>
      <c r="D93" s="78"/>
      <c r="E93" s="78"/>
      <c r="F93" s="78"/>
      <c r="G93" s="78"/>
      <c r="H93" s="78"/>
      <c r="I93" s="79"/>
      <c r="J93" s="80">
        <v>0</v>
      </c>
      <c r="K93" s="81"/>
    </row>
    <row r="94" spans="2:15" ht="18" customHeight="1" x14ac:dyDescent="0.2">
      <c r="B94" s="77"/>
      <c r="C94" s="78"/>
      <c r="D94" s="78"/>
      <c r="E94" s="78"/>
      <c r="F94" s="78"/>
      <c r="G94" s="78"/>
      <c r="H94" s="78"/>
      <c r="I94" s="79"/>
      <c r="J94" s="80">
        <v>0</v>
      </c>
      <c r="K94" s="81"/>
    </row>
    <row r="95" spans="2:15" ht="18" customHeight="1" x14ac:dyDescent="0.2">
      <c r="B95" s="77"/>
      <c r="C95" s="78"/>
      <c r="D95" s="78"/>
      <c r="E95" s="78"/>
      <c r="F95" s="78"/>
      <c r="G95" s="78"/>
      <c r="H95" s="78"/>
      <c r="I95" s="79"/>
      <c r="J95" s="80">
        <v>0</v>
      </c>
      <c r="K95" s="81"/>
    </row>
    <row r="96" spans="2:15" ht="18" customHeight="1" thickBot="1" x14ac:dyDescent="0.25">
      <c r="B96" s="82" t="s">
        <v>57</v>
      </c>
      <c r="C96" s="83"/>
      <c r="D96" s="83"/>
      <c r="E96" s="83"/>
      <c r="F96" s="83"/>
      <c r="G96" s="83"/>
      <c r="H96" s="83"/>
      <c r="I96" s="84"/>
      <c r="J96" s="85">
        <f>SUM(J92:K95)</f>
        <v>0</v>
      </c>
      <c r="K96" s="86"/>
      <c r="M96" s="7" t="str">
        <f>IF(OR(J96&lt;J64,J96&gt;J64),"&lt;&lt; L'import total d'altres subvencions ha de coincidir amb l'import indicat en l'estructura de finançament", "")</f>
        <v/>
      </c>
    </row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</sheetData>
  <sheetProtection algorithmName="SHA-512" hashValue="KU5LhHbhhKJS14CPQKCGSkQiO/inyWfGAoGsiTK3zQQs6rvMLTXIkQMCGBafEIGjUVl/Z7sqmNox1F/lIcJEWw==" saltValue="faP93dZlV2TZMDyGhC0tDQ==" spinCount="100000" sheet="1" selectLockedCells="1"/>
  <mergeCells count="96">
    <mergeCell ref="I10:K10"/>
    <mergeCell ref="B1:K1"/>
    <mergeCell ref="B7:K7"/>
    <mergeCell ref="B8:D8"/>
    <mergeCell ref="E8:K8"/>
    <mergeCell ref="B9:D9"/>
    <mergeCell ref="E9:K9"/>
    <mergeCell ref="B10:D10"/>
    <mergeCell ref="E10:F10"/>
    <mergeCell ref="G10:H10"/>
    <mergeCell ref="N2:O2"/>
    <mergeCell ref="B2:K2"/>
    <mergeCell ref="B4:K4"/>
    <mergeCell ref="B5:C5"/>
    <mergeCell ref="D5:H5"/>
    <mergeCell ref="J5:K5"/>
    <mergeCell ref="B46:K46"/>
    <mergeCell ref="B12:K12"/>
    <mergeCell ref="B13:K13"/>
    <mergeCell ref="B14:K14"/>
    <mergeCell ref="B15:K15"/>
    <mergeCell ref="B16:K16"/>
    <mergeCell ref="B18:K18"/>
    <mergeCell ref="B19:K19"/>
    <mergeCell ref="B20:K20"/>
    <mergeCell ref="B42:H42"/>
    <mergeCell ref="B44:K44"/>
    <mergeCell ref="B45:K45"/>
    <mergeCell ref="B62:I62"/>
    <mergeCell ref="J62:K62"/>
    <mergeCell ref="B47:K47"/>
    <mergeCell ref="B48:K48"/>
    <mergeCell ref="B50:K50"/>
    <mergeCell ref="B51:K51"/>
    <mergeCell ref="B55:K55"/>
    <mergeCell ref="C56:K56"/>
    <mergeCell ref="B58:K58"/>
    <mergeCell ref="B59:K59"/>
    <mergeCell ref="B60:K60"/>
    <mergeCell ref="B61:I61"/>
    <mergeCell ref="J61:K61"/>
    <mergeCell ref="B63:I63"/>
    <mergeCell ref="J63:K63"/>
    <mergeCell ref="B64:I64"/>
    <mergeCell ref="J64:K64"/>
    <mergeCell ref="B65:I65"/>
    <mergeCell ref="J65:K65"/>
    <mergeCell ref="B66:I66"/>
    <mergeCell ref="J66:K66"/>
    <mergeCell ref="B67:I67"/>
    <mergeCell ref="J67:K67"/>
    <mergeCell ref="B68:I68"/>
    <mergeCell ref="J68:K68"/>
    <mergeCell ref="B69:I69"/>
    <mergeCell ref="J69:K69"/>
    <mergeCell ref="B70:K70"/>
    <mergeCell ref="B71:K71"/>
    <mergeCell ref="B72:I72"/>
    <mergeCell ref="J72:K72"/>
    <mergeCell ref="B73:I73"/>
    <mergeCell ref="J73:K73"/>
    <mergeCell ref="B74:I74"/>
    <mergeCell ref="J74:K74"/>
    <mergeCell ref="B75:I75"/>
    <mergeCell ref="J75:K75"/>
    <mergeCell ref="B85:K85"/>
    <mergeCell ref="B86:K86"/>
    <mergeCell ref="C88:K88"/>
    <mergeCell ref="B90:K90"/>
    <mergeCell ref="B76:I76"/>
    <mergeCell ref="J76:K76"/>
    <mergeCell ref="B77:I77"/>
    <mergeCell ref="J77:K77"/>
    <mergeCell ref="B78:I78"/>
    <mergeCell ref="J78:K78"/>
    <mergeCell ref="J80:K80"/>
    <mergeCell ref="B81:K81"/>
    <mergeCell ref="B82:I82"/>
    <mergeCell ref="J82:K82"/>
    <mergeCell ref="B84:K84"/>
    <mergeCell ref="N9:O11"/>
    <mergeCell ref="B95:I95"/>
    <mergeCell ref="J95:K95"/>
    <mergeCell ref="B96:I96"/>
    <mergeCell ref="J96:K96"/>
    <mergeCell ref="B92:I92"/>
    <mergeCell ref="J92:K92"/>
    <mergeCell ref="B93:I93"/>
    <mergeCell ref="J93:K93"/>
    <mergeCell ref="B94:I94"/>
    <mergeCell ref="J94:K94"/>
    <mergeCell ref="B91:I91"/>
    <mergeCell ref="J91:K91"/>
    <mergeCell ref="B79:I79"/>
    <mergeCell ref="J79:K79"/>
    <mergeCell ref="B80:I80"/>
  </mergeCells>
  <conditionalFormatting sqref="G53">
    <cfRule type="cellIs" dxfId="12" priority="1" operator="equal">
      <formula>0</formula>
    </cfRule>
  </conditionalFormatting>
  <conditionalFormatting sqref="M42">
    <cfRule type="containsText" dxfId="11" priority="7" operator="containsText" text="FALSO">
      <formula>NOT(ISERROR(SEARCH("FALSO",M42)))</formula>
    </cfRule>
  </conditionalFormatting>
  <conditionalFormatting sqref="O3:O8">
    <cfRule type="containsText" dxfId="10" priority="8" operator="containsText" text="Correcte!">
      <formula>NOT(ISERROR(SEARCH("Correcte!",O3)))</formula>
    </cfRule>
    <cfRule type="containsText" dxfId="9" priority="9" operator="containsText" text="Reviseu les dades">
      <formula>NOT(ISERROR(SEARCH("Reviseu les dades",O3)))</formula>
    </cfRule>
  </conditionalFormatting>
  <dataValidations count="1">
    <dataValidation type="decimal" allowBlank="1" showInputMessage="1" showErrorMessage="1" errorTitle="Import imputat no vàlid" error="L'import imputat no pot ser superior a l'import de la factura/tiquet." sqref="K22:K41" xr:uid="{00000000-0002-0000-0000-000000000000}">
      <formula1>0</formula1>
      <formula2>I22</formula2>
    </dataValidation>
  </dataValidations>
  <pageMargins left="0.28125" right="0.27083333333333331" top="0.21083333333333334" bottom="0.75" header="0.3" footer="0.3"/>
  <pageSetup paperSize="9" scale="80" fitToHeight="0" orientation="portrait" r:id="rId1"/>
  <rowBreaks count="2" manualBreakCount="2">
    <brk id="17" max="11" man="1"/>
    <brk id="57" max="11" man="1"/>
  </rowBreaks>
  <ignoredErrors>
    <ignoredError sqref="J82 M63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'TAULES (NO TOCAR)'!$A$5:$A$12</xm:f>
          </x14:formula1>
          <xm:sqref>E8:K8</xm:sqref>
        </x14:dataValidation>
        <x14:dataValidation type="list" allowBlank="1" showInputMessage="1" showErrorMessage="1" xr:uid="{00000000-0002-0000-0000-000002000000}">
          <x14:formula1>
            <xm:f>'TAULES (NO TOCAR)'!$A$15:$A$19</xm:f>
          </x14:formula1>
          <xm:sqref>C22:C41</xm:sqref>
        </x14:dataValidation>
        <x14:dataValidation type="list" allowBlank="1" showInputMessage="1" showErrorMessage="1" xr:uid="{00000000-0002-0000-0000-000003000000}">
          <x14:formula1>
            <xm:f>'CONCESSIONS 2025'!$A$2:$A$25</xm:f>
          </x14:formula1>
          <xm:sqref>D5:H5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4161B-6540-43B5-9524-F2B1F4D953CD}">
  <sheetPr>
    <pageSetUpPr fitToPage="1"/>
  </sheetPr>
  <dimension ref="B1:V164"/>
  <sheetViews>
    <sheetView showGridLines="0" zoomScaleNormal="100" workbookViewId="0">
      <selection activeCell="B14" sqref="B14:K14"/>
    </sheetView>
  </sheetViews>
  <sheetFormatPr defaultColWidth="11.42578125" defaultRowHeight="14.25" x14ac:dyDescent="0.2"/>
  <cols>
    <col min="1" max="1" width="2.85546875" style="1" customWidth="1"/>
    <col min="2" max="2" width="5.42578125" style="1" customWidth="1"/>
    <col min="3" max="3" width="8.85546875" style="1" customWidth="1"/>
    <col min="4" max="4" width="9" style="1" customWidth="1"/>
    <col min="5" max="5" width="9.140625" style="1" customWidth="1"/>
    <col min="6" max="6" width="20.7109375" style="1" customWidth="1"/>
    <col min="7" max="7" width="10.42578125" style="1" customWidth="1"/>
    <col min="8" max="8" width="31.28515625" style="1" customWidth="1"/>
    <col min="9" max="9" width="10.5703125" style="1" customWidth="1"/>
    <col min="10" max="10" width="9.42578125" style="1" customWidth="1"/>
    <col min="11" max="11" width="14" style="1" customWidth="1"/>
    <col min="12" max="12" width="2.85546875" style="1" customWidth="1"/>
    <col min="13" max="13" width="10.7109375" style="1" bestFit="1" customWidth="1"/>
    <col min="14" max="14" width="27.28515625" style="1" customWidth="1"/>
    <col min="15" max="15" width="19.85546875" style="4" bestFit="1" customWidth="1"/>
    <col min="16" max="16" width="15.42578125" style="1" customWidth="1"/>
    <col min="17" max="16384" width="11.42578125" style="1"/>
  </cols>
  <sheetData>
    <row r="1" spans="2:16" ht="36" customHeight="1" x14ac:dyDescent="0.3">
      <c r="B1" s="167" t="s">
        <v>8</v>
      </c>
      <c r="C1" s="167"/>
      <c r="D1" s="167"/>
      <c r="E1" s="167"/>
      <c r="F1" s="167"/>
      <c r="G1" s="167"/>
      <c r="H1" s="167"/>
      <c r="I1" s="167"/>
      <c r="J1" s="167"/>
      <c r="K1" s="167"/>
      <c r="N1" s="39"/>
    </row>
    <row r="2" spans="2:16" ht="21.75" customHeight="1" x14ac:dyDescent="0.25">
      <c r="B2" s="158" t="s">
        <v>205</v>
      </c>
      <c r="C2" s="158"/>
      <c r="D2" s="158"/>
      <c r="E2" s="158"/>
      <c r="F2" s="158"/>
      <c r="G2" s="158"/>
      <c r="H2" s="158"/>
      <c r="I2" s="158"/>
      <c r="J2" s="158"/>
      <c r="K2" s="158"/>
      <c r="N2" s="157" t="s">
        <v>58</v>
      </c>
      <c r="O2" s="157"/>
      <c r="P2" s="2"/>
    </row>
    <row r="3" spans="2:16" ht="15.75" thickBot="1" x14ac:dyDescent="0.25">
      <c r="N3" s="18" t="s">
        <v>36</v>
      </c>
      <c r="O3" s="19" t="str">
        <f>IF(AND(LEN(D5)&gt;0,LEN(J5)&gt;0),"Correcte!","Reviseu les dades")</f>
        <v>Reviseu les dades</v>
      </c>
    </row>
    <row r="4" spans="2:16" s="2" customFormat="1" ht="24.95" customHeight="1" x14ac:dyDescent="0.2">
      <c r="B4" s="119" t="s">
        <v>6</v>
      </c>
      <c r="C4" s="120"/>
      <c r="D4" s="120"/>
      <c r="E4" s="120"/>
      <c r="F4" s="120"/>
      <c r="G4" s="120"/>
      <c r="H4" s="120"/>
      <c r="I4" s="120"/>
      <c r="J4" s="120"/>
      <c r="K4" s="121"/>
      <c r="N4" s="18" t="s">
        <v>37</v>
      </c>
      <c r="O4" s="19" t="str">
        <f>IF(AND(LEN(E8)&gt;29,LEN(E9)&gt;0,E10&gt;0,I10&gt;0),"Correcte!","Reviseu les dades")</f>
        <v>Reviseu les dades</v>
      </c>
      <c r="P4" s="1"/>
    </row>
    <row r="5" spans="2:16" s="2" customFormat="1" ht="18" customHeight="1" thickBot="1" x14ac:dyDescent="0.3">
      <c r="B5" s="159" t="s">
        <v>7</v>
      </c>
      <c r="C5" s="160"/>
      <c r="D5" s="161" t="s">
        <v>15</v>
      </c>
      <c r="E5" s="161"/>
      <c r="F5" s="161"/>
      <c r="G5" s="161"/>
      <c r="H5" s="161"/>
      <c r="I5" s="41" t="s">
        <v>9</v>
      </c>
      <c r="J5" s="162" t="str">
        <f>VLOOKUP(D5,'CONCESSIONS 2025'!A2:B25,2,FALSE)</f>
        <v/>
      </c>
      <c r="K5" s="163"/>
      <c r="N5" s="18" t="s">
        <v>59</v>
      </c>
      <c r="O5" s="19" t="str">
        <f>IF(AND(LEN(B14)&gt;50,LEN(B16)&gt;50),"Correcte!","Reviseu les dades")</f>
        <v>Reviseu les dades</v>
      </c>
    </row>
    <row r="6" spans="2:16" ht="15.75" thickBot="1" x14ac:dyDescent="0.25">
      <c r="N6" s="18" t="s">
        <v>27</v>
      </c>
      <c r="O6" s="19" t="str">
        <f>IF(OR(LEN(M42)&gt;20,K42=0,LEN(M43)),"Reviseu les dades","Correcte!")</f>
        <v>Reviseu les dades</v>
      </c>
      <c r="P6" s="2"/>
    </row>
    <row r="7" spans="2:16" s="2" customFormat="1" ht="24.95" customHeight="1" x14ac:dyDescent="0.2">
      <c r="B7" s="119" t="s">
        <v>10</v>
      </c>
      <c r="C7" s="120"/>
      <c r="D7" s="120"/>
      <c r="E7" s="120"/>
      <c r="F7" s="120"/>
      <c r="G7" s="120"/>
      <c r="H7" s="120"/>
      <c r="I7" s="120"/>
      <c r="J7" s="120"/>
      <c r="K7" s="121"/>
      <c r="N7" s="18" t="s">
        <v>71</v>
      </c>
      <c r="O7" s="19" t="str">
        <f>IF(OR(J69=0,LEN(M82)&gt;20,LEN(M64)&gt;20),"Reviseu les dades","Correcte!")</f>
        <v>Reviseu les dades</v>
      </c>
      <c r="P7" s="1"/>
    </row>
    <row r="8" spans="2:16" s="2" customFormat="1" ht="31.5" customHeight="1" x14ac:dyDescent="0.25">
      <c r="B8" s="168" t="s">
        <v>12</v>
      </c>
      <c r="C8" s="169"/>
      <c r="D8" s="170"/>
      <c r="E8" s="171" t="s">
        <v>15</v>
      </c>
      <c r="F8" s="172"/>
      <c r="G8" s="172"/>
      <c r="H8" s="172"/>
      <c r="I8" s="172"/>
      <c r="J8" s="172"/>
      <c r="K8" s="173"/>
      <c r="N8" s="25" t="s">
        <v>72</v>
      </c>
      <c r="O8" s="26" t="str">
        <f>IF(OR(LEN(M88)&gt;20,LEN(M96)&gt;20,LEN(M87)&gt;5),"Reviseu les dades","Correcte!")</f>
        <v>Reviseu les dades</v>
      </c>
    </row>
    <row r="9" spans="2:16" s="2" customFormat="1" ht="18" customHeight="1" x14ac:dyDescent="0.25">
      <c r="B9" s="168" t="s">
        <v>68</v>
      </c>
      <c r="C9" s="169"/>
      <c r="D9" s="170"/>
      <c r="E9" s="174" t="str">
        <f>IFERROR(VLOOKUP(E11,'CONCESSIONS 2025'!A77:C121,2,FALSE),"")</f>
        <v/>
      </c>
      <c r="F9" s="175"/>
      <c r="G9" s="175"/>
      <c r="H9" s="175"/>
      <c r="I9" s="175"/>
      <c r="J9" s="175"/>
      <c r="K9" s="176"/>
      <c r="N9" s="71" t="s">
        <v>153</v>
      </c>
      <c r="O9" s="72"/>
    </row>
    <row r="10" spans="2:16" s="2" customFormat="1" ht="18" customHeight="1" thickBot="1" x14ac:dyDescent="0.3">
      <c r="B10" s="177" t="s">
        <v>11</v>
      </c>
      <c r="C10" s="178"/>
      <c r="D10" s="179"/>
      <c r="E10" s="180" t="str">
        <f>IFERROR(VLOOKUP(E11,'CONCESSIONS 2025'!A77:C121,3,FALSE),"")</f>
        <v/>
      </c>
      <c r="F10" s="181"/>
      <c r="G10" s="182" t="s">
        <v>13</v>
      </c>
      <c r="H10" s="183"/>
      <c r="I10" s="164" t="str">
        <f>IF(J80=0,"No cal omplir (càlcul automàtic)",J80)</f>
        <v>No cal omplir (càlcul automàtic)</v>
      </c>
      <c r="J10" s="165"/>
      <c r="K10" s="166"/>
      <c r="N10" s="73"/>
      <c r="O10" s="74"/>
    </row>
    <row r="11" spans="2:16" ht="37.5" customHeight="1" thickBot="1" x14ac:dyDescent="0.25">
      <c r="E11" s="28" t="str">
        <f>J5&amp;"_"&amp;E8</f>
        <v>_--- Seleccioneu una opció ---</v>
      </c>
      <c r="N11" s="75"/>
      <c r="O11" s="76"/>
      <c r="P11" s="2"/>
    </row>
    <row r="12" spans="2:16" s="2" customFormat="1" ht="24.95" customHeight="1" x14ac:dyDescent="0.25">
      <c r="B12" s="119" t="s">
        <v>18</v>
      </c>
      <c r="C12" s="120"/>
      <c r="D12" s="120"/>
      <c r="E12" s="120"/>
      <c r="F12" s="120"/>
      <c r="G12" s="120"/>
      <c r="H12" s="120"/>
      <c r="I12" s="120"/>
      <c r="J12" s="120"/>
      <c r="K12" s="121"/>
      <c r="N12" s="27"/>
      <c r="O12" s="17"/>
    </row>
    <row r="13" spans="2:16" ht="20.100000000000001" customHeight="1" x14ac:dyDescent="0.2">
      <c r="B13" s="143" t="s">
        <v>60</v>
      </c>
      <c r="C13" s="144"/>
      <c r="D13" s="144"/>
      <c r="E13" s="144"/>
      <c r="F13" s="144"/>
      <c r="G13" s="144"/>
      <c r="H13" s="144"/>
      <c r="I13" s="144"/>
      <c r="J13" s="144"/>
      <c r="K13" s="145"/>
      <c r="N13" s="3"/>
    </row>
    <row r="14" spans="2:16" ht="99.95" customHeight="1" x14ac:dyDescent="0.2">
      <c r="B14" s="146"/>
      <c r="C14" s="147"/>
      <c r="D14" s="147"/>
      <c r="E14" s="147"/>
      <c r="F14" s="147"/>
      <c r="G14" s="147"/>
      <c r="H14" s="147"/>
      <c r="I14" s="147"/>
      <c r="J14" s="147"/>
      <c r="K14" s="148"/>
      <c r="M14" s="7" t="str">
        <f>IF(LEN(B14)&gt;100,"","&lt;&lt; Llargada mínima 100 caràcters.")</f>
        <v>&lt;&lt; Llargada mínima 100 caràcters.</v>
      </c>
    </row>
    <row r="15" spans="2:16" ht="20.100000000000001" customHeight="1" x14ac:dyDescent="0.2">
      <c r="B15" s="149" t="s">
        <v>19</v>
      </c>
      <c r="C15" s="150"/>
      <c r="D15" s="150"/>
      <c r="E15" s="150"/>
      <c r="F15" s="150"/>
      <c r="G15" s="150"/>
      <c r="H15" s="150"/>
      <c r="I15" s="150"/>
      <c r="J15" s="150"/>
      <c r="K15" s="151"/>
    </row>
    <row r="16" spans="2:16" ht="99.95" customHeight="1" thickBot="1" x14ac:dyDescent="0.25">
      <c r="B16" s="152"/>
      <c r="C16" s="153"/>
      <c r="D16" s="153"/>
      <c r="E16" s="153"/>
      <c r="F16" s="153"/>
      <c r="G16" s="153"/>
      <c r="H16" s="153"/>
      <c r="I16" s="153"/>
      <c r="J16" s="153"/>
      <c r="K16" s="154"/>
      <c r="M16" s="7" t="str">
        <f>IF(LEN(B16)&gt;100,"","&lt;&lt; Llargada mínima 100 caràcters.")</f>
        <v>&lt;&lt; Llargada mínima 100 caràcters.</v>
      </c>
    </row>
    <row r="17" spans="2:15" ht="37.5" customHeight="1" thickBot="1" x14ac:dyDescent="0.25"/>
    <row r="18" spans="2:15" s="2" customFormat="1" ht="24.95" customHeight="1" x14ac:dyDescent="0.25">
      <c r="B18" s="119" t="s">
        <v>20</v>
      </c>
      <c r="C18" s="120"/>
      <c r="D18" s="120"/>
      <c r="E18" s="120"/>
      <c r="F18" s="120"/>
      <c r="G18" s="120"/>
      <c r="H18" s="120"/>
      <c r="I18" s="120"/>
      <c r="J18" s="120"/>
      <c r="K18" s="121"/>
      <c r="O18" s="17"/>
    </row>
    <row r="19" spans="2:15" ht="8.25" customHeight="1" x14ac:dyDescent="0.2">
      <c r="B19" s="98"/>
      <c r="C19" s="99"/>
      <c r="D19" s="99"/>
      <c r="E19" s="99"/>
      <c r="F19" s="99"/>
      <c r="G19" s="99"/>
      <c r="H19" s="99"/>
      <c r="I19" s="99"/>
      <c r="J19" s="99"/>
      <c r="K19" s="100"/>
    </row>
    <row r="20" spans="2:15" s="2" customFormat="1" ht="24.95" customHeight="1" x14ac:dyDescent="0.25">
      <c r="B20" s="101" t="s">
        <v>27</v>
      </c>
      <c r="C20" s="102"/>
      <c r="D20" s="102"/>
      <c r="E20" s="102"/>
      <c r="F20" s="102"/>
      <c r="G20" s="102"/>
      <c r="H20" s="102"/>
      <c r="I20" s="102"/>
      <c r="J20" s="102"/>
      <c r="K20" s="103"/>
      <c r="O20" s="17"/>
    </row>
    <row r="21" spans="2:15" ht="45" x14ac:dyDescent="0.2">
      <c r="B21" s="12" t="s">
        <v>0</v>
      </c>
      <c r="C21" s="11" t="s">
        <v>29</v>
      </c>
      <c r="D21" s="10" t="s">
        <v>1</v>
      </c>
      <c r="E21" s="10" t="s">
        <v>2</v>
      </c>
      <c r="F21" s="10" t="s">
        <v>3</v>
      </c>
      <c r="G21" s="10" t="s">
        <v>4</v>
      </c>
      <c r="H21" s="11" t="s">
        <v>5</v>
      </c>
      <c r="I21" s="11" t="s">
        <v>34</v>
      </c>
      <c r="J21" s="11" t="s">
        <v>64</v>
      </c>
      <c r="K21" s="13" t="s">
        <v>62</v>
      </c>
    </row>
    <row r="22" spans="2:15" ht="15" x14ac:dyDescent="0.2">
      <c r="B22" s="42">
        <v>1</v>
      </c>
      <c r="C22" s="30"/>
      <c r="D22" s="30"/>
      <c r="E22" s="31"/>
      <c r="F22" s="32"/>
      <c r="G22" s="29"/>
      <c r="H22" s="32"/>
      <c r="I22" s="37">
        <v>0</v>
      </c>
      <c r="J22" s="8">
        <f>IF(K22&gt;0,K22/I22,0)</f>
        <v>0</v>
      </c>
      <c r="K22" s="38">
        <v>0</v>
      </c>
      <c r="M22" s="7" t="str">
        <f>IF(K22&gt;I22,"&lt;&lt; L'import imputat no pot ser superior a l'import de la factura/tiquet.","")</f>
        <v/>
      </c>
    </row>
    <row r="23" spans="2:15" ht="15" x14ac:dyDescent="0.2">
      <c r="B23" s="42">
        <v>2</v>
      </c>
      <c r="C23" s="30"/>
      <c r="D23" s="30"/>
      <c r="E23" s="31"/>
      <c r="F23" s="32"/>
      <c r="G23" s="29"/>
      <c r="H23" s="32"/>
      <c r="I23" s="37">
        <v>0</v>
      </c>
      <c r="J23" s="8">
        <f t="shared" ref="J23:J41" si="0">IF(K23&gt;0,K23/I23,0)</f>
        <v>0</v>
      </c>
      <c r="K23" s="38">
        <v>0</v>
      </c>
      <c r="M23" s="7" t="str">
        <f t="shared" ref="M23:M41" si="1">IF(K23&gt;I23,"&lt;&lt; L'import imputat no pot ser superior a l'import de la factura/tiquet.","")</f>
        <v/>
      </c>
    </row>
    <row r="24" spans="2:15" ht="15" x14ac:dyDescent="0.2">
      <c r="B24" s="42">
        <v>3</v>
      </c>
      <c r="C24" s="30"/>
      <c r="D24" s="30"/>
      <c r="E24" s="31"/>
      <c r="F24" s="32"/>
      <c r="G24" s="29"/>
      <c r="H24" s="32"/>
      <c r="I24" s="37">
        <v>0</v>
      </c>
      <c r="J24" s="8">
        <f t="shared" si="0"/>
        <v>0</v>
      </c>
      <c r="K24" s="38">
        <v>0</v>
      </c>
      <c r="M24" s="7" t="str">
        <f t="shared" si="1"/>
        <v/>
      </c>
    </row>
    <row r="25" spans="2:15" ht="15" x14ac:dyDescent="0.2">
      <c r="B25" s="42">
        <v>4</v>
      </c>
      <c r="C25" s="30"/>
      <c r="D25" s="30"/>
      <c r="E25" s="31"/>
      <c r="F25" s="32"/>
      <c r="G25" s="29"/>
      <c r="H25" s="32"/>
      <c r="I25" s="37">
        <v>0</v>
      </c>
      <c r="J25" s="8">
        <f t="shared" si="0"/>
        <v>0</v>
      </c>
      <c r="K25" s="38">
        <v>0</v>
      </c>
      <c r="M25" s="7" t="str">
        <f t="shared" si="1"/>
        <v/>
      </c>
    </row>
    <row r="26" spans="2:15" ht="15" x14ac:dyDescent="0.2">
      <c r="B26" s="42">
        <v>5</v>
      </c>
      <c r="C26" s="30"/>
      <c r="D26" s="30"/>
      <c r="E26" s="31"/>
      <c r="F26" s="32"/>
      <c r="G26" s="29"/>
      <c r="H26" s="32"/>
      <c r="I26" s="37">
        <v>0</v>
      </c>
      <c r="J26" s="8">
        <f t="shared" si="0"/>
        <v>0</v>
      </c>
      <c r="K26" s="38">
        <v>0</v>
      </c>
      <c r="M26" s="7" t="str">
        <f t="shared" si="1"/>
        <v/>
      </c>
    </row>
    <row r="27" spans="2:15" ht="15" x14ac:dyDescent="0.2">
      <c r="B27" s="42">
        <v>6</v>
      </c>
      <c r="C27" s="30"/>
      <c r="D27" s="30"/>
      <c r="E27" s="31"/>
      <c r="F27" s="32"/>
      <c r="G27" s="29"/>
      <c r="H27" s="32"/>
      <c r="I27" s="37">
        <v>0</v>
      </c>
      <c r="J27" s="8">
        <f t="shared" si="0"/>
        <v>0</v>
      </c>
      <c r="K27" s="38">
        <v>0</v>
      </c>
      <c r="M27" s="7" t="str">
        <f t="shared" si="1"/>
        <v/>
      </c>
    </row>
    <row r="28" spans="2:15" ht="15" x14ac:dyDescent="0.2">
      <c r="B28" s="42">
        <v>7</v>
      </c>
      <c r="C28" s="30"/>
      <c r="D28" s="30"/>
      <c r="E28" s="31"/>
      <c r="F28" s="32"/>
      <c r="G28" s="29"/>
      <c r="H28" s="32"/>
      <c r="I28" s="37">
        <v>0</v>
      </c>
      <c r="J28" s="8">
        <f t="shared" si="0"/>
        <v>0</v>
      </c>
      <c r="K28" s="38">
        <v>0</v>
      </c>
      <c r="M28" s="7" t="str">
        <f t="shared" si="1"/>
        <v/>
      </c>
    </row>
    <row r="29" spans="2:15" ht="15" x14ac:dyDescent="0.2">
      <c r="B29" s="42">
        <v>8</v>
      </c>
      <c r="C29" s="30"/>
      <c r="D29" s="30"/>
      <c r="E29" s="31"/>
      <c r="F29" s="32"/>
      <c r="G29" s="29"/>
      <c r="H29" s="32"/>
      <c r="I29" s="37">
        <v>0</v>
      </c>
      <c r="J29" s="8">
        <f t="shared" si="0"/>
        <v>0</v>
      </c>
      <c r="K29" s="38">
        <v>0</v>
      </c>
      <c r="M29" s="7" t="str">
        <f t="shared" si="1"/>
        <v/>
      </c>
    </row>
    <row r="30" spans="2:15" ht="15" x14ac:dyDescent="0.2">
      <c r="B30" s="42">
        <v>9</v>
      </c>
      <c r="C30" s="30"/>
      <c r="D30" s="30"/>
      <c r="E30" s="31"/>
      <c r="F30" s="32"/>
      <c r="G30" s="29"/>
      <c r="H30" s="32"/>
      <c r="I30" s="37">
        <v>0</v>
      </c>
      <c r="J30" s="8">
        <f t="shared" si="0"/>
        <v>0</v>
      </c>
      <c r="K30" s="38">
        <v>0</v>
      </c>
      <c r="M30" s="7" t="str">
        <f t="shared" si="1"/>
        <v/>
      </c>
    </row>
    <row r="31" spans="2:15" ht="15" x14ac:dyDescent="0.2">
      <c r="B31" s="42">
        <v>10</v>
      </c>
      <c r="C31" s="30"/>
      <c r="D31" s="30"/>
      <c r="E31" s="31"/>
      <c r="F31" s="32"/>
      <c r="G31" s="29"/>
      <c r="H31" s="32"/>
      <c r="I31" s="37">
        <v>0</v>
      </c>
      <c r="J31" s="8">
        <f t="shared" si="0"/>
        <v>0</v>
      </c>
      <c r="K31" s="38">
        <v>0</v>
      </c>
      <c r="M31" s="7" t="str">
        <f t="shared" si="1"/>
        <v/>
      </c>
    </row>
    <row r="32" spans="2:15" ht="15" x14ac:dyDescent="0.2">
      <c r="B32" s="42">
        <v>11</v>
      </c>
      <c r="C32" s="30"/>
      <c r="D32" s="30"/>
      <c r="E32" s="31"/>
      <c r="F32" s="32"/>
      <c r="G32" s="29"/>
      <c r="H32" s="32"/>
      <c r="I32" s="37">
        <v>0</v>
      </c>
      <c r="J32" s="8">
        <f t="shared" si="0"/>
        <v>0</v>
      </c>
      <c r="K32" s="38">
        <v>0</v>
      </c>
      <c r="M32" s="7" t="str">
        <f t="shared" si="1"/>
        <v/>
      </c>
    </row>
    <row r="33" spans="2:15" ht="15" x14ac:dyDescent="0.2">
      <c r="B33" s="42">
        <v>12</v>
      </c>
      <c r="C33" s="30"/>
      <c r="D33" s="30"/>
      <c r="E33" s="31"/>
      <c r="F33" s="32"/>
      <c r="G33" s="29"/>
      <c r="H33" s="32"/>
      <c r="I33" s="37">
        <v>0</v>
      </c>
      <c r="J33" s="8">
        <f t="shared" si="0"/>
        <v>0</v>
      </c>
      <c r="K33" s="38">
        <v>0</v>
      </c>
      <c r="M33" s="7" t="str">
        <f t="shared" si="1"/>
        <v/>
      </c>
    </row>
    <row r="34" spans="2:15" ht="15" x14ac:dyDescent="0.2">
      <c r="B34" s="42">
        <v>13</v>
      </c>
      <c r="C34" s="30"/>
      <c r="D34" s="30"/>
      <c r="E34" s="31"/>
      <c r="F34" s="32"/>
      <c r="G34" s="29"/>
      <c r="H34" s="32"/>
      <c r="I34" s="37">
        <v>0</v>
      </c>
      <c r="J34" s="8">
        <f t="shared" si="0"/>
        <v>0</v>
      </c>
      <c r="K34" s="38">
        <v>0</v>
      </c>
      <c r="M34" s="7" t="str">
        <f t="shared" si="1"/>
        <v/>
      </c>
    </row>
    <row r="35" spans="2:15" ht="15" x14ac:dyDescent="0.2">
      <c r="B35" s="42">
        <v>14</v>
      </c>
      <c r="C35" s="30"/>
      <c r="D35" s="30"/>
      <c r="E35" s="31"/>
      <c r="F35" s="32"/>
      <c r="G35" s="29"/>
      <c r="H35" s="32"/>
      <c r="I35" s="37">
        <v>0</v>
      </c>
      <c r="J35" s="8">
        <f t="shared" si="0"/>
        <v>0</v>
      </c>
      <c r="K35" s="38">
        <v>0</v>
      </c>
      <c r="M35" s="7" t="str">
        <f t="shared" si="1"/>
        <v/>
      </c>
    </row>
    <row r="36" spans="2:15" ht="15" x14ac:dyDescent="0.2">
      <c r="B36" s="42">
        <v>15</v>
      </c>
      <c r="C36" s="30"/>
      <c r="D36" s="30"/>
      <c r="E36" s="31"/>
      <c r="F36" s="32"/>
      <c r="G36" s="29"/>
      <c r="H36" s="32"/>
      <c r="I36" s="37">
        <v>0</v>
      </c>
      <c r="J36" s="8">
        <f t="shared" si="0"/>
        <v>0</v>
      </c>
      <c r="K36" s="38">
        <v>0</v>
      </c>
      <c r="M36" s="7" t="str">
        <f t="shared" si="1"/>
        <v/>
      </c>
    </row>
    <row r="37" spans="2:15" ht="15" x14ac:dyDescent="0.2">
      <c r="B37" s="42">
        <v>16</v>
      </c>
      <c r="C37" s="30"/>
      <c r="D37" s="30"/>
      <c r="E37" s="31"/>
      <c r="F37" s="32"/>
      <c r="G37" s="29"/>
      <c r="H37" s="32"/>
      <c r="I37" s="37">
        <v>0</v>
      </c>
      <c r="J37" s="8">
        <f t="shared" si="0"/>
        <v>0</v>
      </c>
      <c r="K37" s="38">
        <v>0</v>
      </c>
      <c r="M37" s="7" t="str">
        <f t="shared" si="1"/>
        <v/>
      </c>
    </row>
    <row r="38" spans="2:15" ht="15" x14ac:dyDescent="0.2">
      <c r="B38" s="42">
        <v>17</v>
      </c>
      <c r="C38" s="30"/>
      <c r="D38" s="30"/>
      <c r="E38" s="31"/>
      <c r="F38" s="32"/>
      <c r="G38" s="29"/>
      <c r="H38" s="32"/>
      <c r="I38" s="37">
        <v>0</v>
      </c>
      <c r="J38" s="8">
        <f t="shared" si="0"/>
        <v>0</v>
      </c>
      <c r="K38" s="38">
        <v>0</v>
      </c>
      <c r="M38" s="7" t="str">
        <f t="shared" si="1"/>
        <v/>
      </c>
    </row>
    <row r="39" spans="2:15" ht="15" x14ac:dyDescent="0.2">
      <c r="B39" s="42">
        <v>18</v>
      </c>
      <c r="C39" s="30"/>
      <c r="D39" s="30"/>
      <c r="E39" s="31"/>
      <c r="F39" s="32"/>
      <c r="G39" s="29"/>
      <c r="H39" s="32"/>
      <c r="I39" s="37">
        <v>0</v>
      </c>
      <c r="J39" s="8">
        <f t="shared" si="0"/>
        <v>0</v>
      </c>
      <c r="K39" s="38">
        <v>0</v>
      </c>
      <c r="M39" s="7" t="str">
        <f t="shared" si="1"/>
        <v/>
      </c>
    </row>
    <row r="40" spans="2:15" ht="15" x14ac:dyDescent="0.2">
      <c r="B40" s="42">
        <v>19</v>
      </c>
      <c r="C40" s="30"/>
      <c r="D40" s="30"/>
      <c r="E40" s="31"/>
      <c r="F40" s="32"/>
      <c r="G40" s="29"/>
      <c r="H40" s="32"/>
      <c r="I40" s="37">
        <v>0</v>
      </c>
      <c r="J40" s="8">
        <f t="shared" si="0"/>
        <v>0</v>
      </c>
      <c r="K40" s="38">
        <v>0</v>
      </c>
      <c r="M40" s="7" t="str">
        <f t="shared" si="1"/>
        <v/>
      </c>
    </row>
    <row r="41" spans="2:15" ht="15" x14ac:dyDescent="0.2">
      <c r="B41" s="43">
        <v>20</v>
      </c>
      <c r="C41" s="34"/>
      <c r="D41" s="34"/>
      <c r="E41" s="35"/>
      <c r="F41" s="36"/>
      <c r="G41" s="33"/>
      <c r="H41" s="36"/>
      <c r="I41" s="37">
        <v>0</v>
      </c>
      <c r="J41" s="8">
        <f t="shared" si="0"/>
        <v>0</v>
      </c>
      <c r="K41" s="38">
        <v>0</v>
      </c>
      <c r="M41" s="7" t="str">
        <f t="shared" si="1"/>
        <v/>
      </c>
    </row>
    <row r="42" spans="2:15" s="2" customFormat="1" ht="24.95" customHeight="1" x14ac:dyDescent="0.25">
      <c r="B42" s="155" t="s">
        <v>26</v>
      </c>
      <c r="C42" s="156"/>
      <c r="D42" s="156"/>
      <c r="E42" s="156"/>
      <c r="F42" s="156"/>
      <c r="G42" s="156"/>
      <c r="H42" s="156"/>
      <c r="I42" s="21">
        <f>SUM(I22:I41)</f>
        <v>0</v>
      </c>
      <c r="J42" s="9"/>
      <c r="K42" s="22">
        <f>SUM(K22:K41)</f>
        <v>0</v>
      </c>
      <c r="M42" s="7" t="str">
        <f>IF(AND(B56=0,K42&lt;E10),"&lt;&lt; L'import justificat és inferior a l'import de la subvenció. Haureu de declarar la vostra renúncia a l'import no justificat.","")</f>
        <v>&lt;&lt; L'import justificat és inferior a l'import de la subvenció. Haureu de declarar la vostra renúncia a l'import no justificat.</v>
      </c>
      <c r="O42" s="17"/>
    </row>
    <row r="43" spans="2:15" ht="15" x14ac:dyDescent="0.2">
      <c r="B43" s="14"/>
      <c r="C43" s="6"/>
      <c r="D43" s="6"/>
      <c r="E43" s="6"/>
      <c r="F43" s="6"/>
      <c r="G43" s="6"/>
      <c r="H43" s="6"/>
      <c r="I43" s="6"/>
      <c r="J43" s="6"/>
      <c r="K43" s="48">
        <f>K42+G53</f>
        <v>0</v>
      </c>
      <c r="M43" s="7" t="str">
        <f>IF(K42&gt;E10,"&lt;&lt; L'import imputat no pot ser superior a l'import de la subvenció.","")</f>
        <v/>
      </c>
    </row>
    <row r="44" spans="2:15" ht="14.25" customHeight="1" x14ac:dyDescent="0.2">
      <c r="B44" s="140" t="s">
        <v>30</v>
      </c>
      <c r="C44" s="141"/>
      <c r="D44" s="141"/>
      <c r="E44" s="141"/>
      <c r="F44" s="141"/>
      <c r="G44" s="141"/>
      <c r="H44" s="141"/>
      <c r="I44" s="141"/>
      <c r="J44" s="141"/>
      <c r="K44" s="142"/>
      <c r="L44" s="5"/>
    </row>
    <row r="45" spans="2:15" ht="14.25" customHeight="1" x14ac:dyDescent="0.2">
      <c r="B45" s="140" t="s">
        <v>31</v>
      </c>
      <c r="C45" s="141"/>
      <c r="D45" s="141"/>
      <c r="E45" s="141"/>
      <c r="F45" s="141"/>
      <c r="G45" s="141"/>
      <c r="H45" s="141"/>
      <c r="I45" s="141"/>
      <c r="J45" s="141"/>
      <c r="K45" s="142"/>
      <c r="L45" s="5"/>
    </row>
    <row r="46" spans="2:15" x14ac:dyDescent="0.2">
      <c r="B46" s="140" t="s">
        <v>32</v>
      </c>
      <c r="C46" s="141"/>
      <c r="D46" s="141"/>
      <c r="E46" s="141"/>
      <c r="F46" s="141"/>
      <c r="G46" s="141"/>
      <c r="H46" s="141"/>
      <c r="I46" s="141"/>
      <c r="J46" s="141"/>
      <c r="K46" s="142"/>
      <c r="L46" s="5"/>
    </row>
    <row r="47" spans="2:15" ht="27" customHeight="1" x14ac:dyDescent="0.2">
      <c r="B47" s="131" t="s">
        <v>33</v>
      </c>
      <c r="C47" s="132"/>
      <c r="D47" s="132"/>
      <c r="E47" s="132"/>
      <c r="F47" s="132"/>
      <c r="G47" s="132"/>
      <c r="H47" s="132"/>
      <c r="I47" s="132"/>
      <c r="J47" s="132"/>
      <c r="K47" s="133"/>
      <c r="L47" s="5"/>
    </row>
    <row r="48" spans="2:15" x14ac:dyDescent="0.2">
      <c r="B48" s="134" t="s">
        <v>63</v>
      </c>
      <c r="C48" s="135"/>
      <c r="D48" s="135"/>
      <c r="E48" s="135"/>
      <c r="F48" s="135"/>
      <c r="G48" s="135"/>
      <c r="H48" s="135"/>
      <c r="I48" s="135"/>
      <c r="J48" s="135"/>
      <c r="K48" s="136"/>
      <c r="L48" s="5"/>
    </row>
    <row r="49" spans="2:22" ht="21.75" customHeight="1" x14ac:dyDescent="0.2">
      <c r="B49" s="15"/>
      <c r="K49" s="16"/>
    </row>
    <row r="50" spans="2:22" s="2" customFormat="1" ht="24.95" customHeight="1" x14ac:dyDescent="0.25">
      <c r="B50" s="101" t="s">
        <v>67</v>
      </c>
      <c r="C50" s="102"/>
      <c r="D50" s="102"/>
      <c r="E50" s="102"/>
      <c r="F50" s="102"/>
      <c r="G50" s="102"/>
      <c r="H50" s="102"/>
      <c r="I50" s="102"/>
      <c r="J50" s="102"/>
      <c r="K50" s="103"/>
      <c r="O50" s="17"/>
      <c r="P50" s="17"/>
      <c r="Q50" s="17"/>
    </row>
    <row r="51" spans="2:22" ht="75" customHeight="1" x14ac:dyDescent="0.25">
      <c r="B51" s="137" t="s">
        <v>70</v>
      </c>
      <c r="C51" s="138"/>
      <c r="D51" s="138"/>
      <c r="E51" s="138"/>
      <c r="F51" s="138"/>
      <c r="G51" s="138"/>
      <c r="H51" s="138"/>
      <c r="I51" s="138"/>
      <c r="J51" s="138"/>
      <c r="K51" s="139"/>
    </row>
    <row r="52" spans="2:22" ht="27.75" customHeight="1" x14ac:dyDescent="0.25">
      <c r="B52" s="15"/>
      <c r="D52" s="1" t="s">
        <v>69</v>
      </c>
      <c r="G52" s="23">
        <f>SUMIF(C22:C41,"Tiquet",K22:K41)</f>
        <v>0</v>
      </c>
      <c r="H52" s="56" t="str">
        <f>IFERROR(IF(OR(G52&gt;100,G52&gt;(E10*0.2))," &lt;&lt; Supera els límits establerts.",""),"")</f>
        <v/>
      </c>
      <c r="I52" s="57">
        <f>IF(G52&gt;=0.01,100,0)</f>
        <v>0</v>
      </c>
      <c r="J52" s="57">
        <f>IFERROR(SE10*0.2,0)</f>
        <v>0</v>
      </c>
      <c r="K52" s="58">
        <f>MIN(E10,K43)</f>
        <v>0</v>
      </c>
      <c r="N52" s="45"/>
      <c r="O52" s="46"/>
    </row>
    <row r="53" spans="2:22" ht="21.75" customHeight="1" x14ac:dyDescent="0.25">
      <c r="B53" s="15"/>
      <c r="D53" s="1" t="str">
        <f>IFERROR(IF(G53=0,"","Es descomptarà l'import indegut de"),"")</f>
        <v/>
      </c>
      <c r="G53" s="55">
        <f>IFERROR(IF(H53&gt;=0.01,SUM(-H53),0),0)</f>
        <v>0</v>
      </c>
      <c r="H53" s="59">
        <f>IFERROR(MAX(I53,J53),0)</f>
        <v>0</v>
      </c>
      <c r="I53" s="57">
        <f>IF(I52=100,G52-100,0)</f>
        <v>0</v>
      </c>
      <c r="J53" s="60">
        <f>IF(J52&gt;0,G52-J52,0)</f>
        <v>0</v>
      </c>
      <c r="K53" s="58"/>
      <c r="N53" s="47"/>
      <c r="O53" s="46"/>
    </row>
    <row r="54" spans="2:22" ht="21.75" customHeight="1" x14ac:dyDescent="0.2">
      <c r="B54" s="15"/>
      <c r="H54" s="61">
        <f>IFERROR(SUM(E10-K42-G53),0)</f>
        <v>0</v>
      </c>
      <c r="I54" s="62" t="str">
        <f>TEXT(H54,"#.##,## €")</f>
        <v>, €</v>
      </c>
      <c r="K54" s="16"/>
      <c r="N54" s="3"/>
    </row>
    <row r="55" spans="2:22" s="2" customFormat="1" ht="24.95" customHeight="1" thickBot="1" x14ac:dyDescent="0.3">
      <c r="B55" s="101" t="s">
        <v>61</v>
      </c>
      <c r="C55" s="102"/>
      <c r="D55" s="102"/>
      <c r="E55" s="102"/>
      <c r="F55" s="102"/>
      <c r="G55" s="102"/>
      <c r="H55" s="102"/>
      <c r="I55" s="102"/>
      <c r="J55" s="102"/>
      <c r="K55" s="103"/>
      <c r="N55" s="27"/>
      <c r="O55" s="17"/>
    </row>
    <row r="56" spans="2:22" s="2" customFormat="1" ht="46.5" customHeight="1" thickBot="1" x14ac:dyDescent="0.3">
      <c r="B56" s="44"/>
      <c r="C56" s="104" t="str">
        <f>IFERROR(IF(H54&gt;0.01,"L'entitat declara la seva RENÚNCIA a l'import de "&amp;I54&amp;" no justificat correctament i es compromet a la devolució de l'import cobrat que correspongui (si escau).","No aplica"),"No aplica")</f>
        <v>No aplica</v>
      </c>
      <c r="D56" s="105"/>
      <c r="E56" s="105"/>
      <c r="F56" s="105"/>
      <c r="G56" s="105"/>
      <c r="H56" s="105"/>
      <c r="I56" s="105"/>
      <c r="J56" s="105"/>
      <c r="K56" s="106"/>
      <c r="M56" s="7" t="str">
        <f>IF(AND(B56=0,LEN(C56)&gt;67),"&lt;&lt; Heu de marcar la casella amb una X.","")</f>
        <v/>
      </c>
      <c r="N56" s="27"/>
      <c r="O56" s="17"/>
    </row>
    <row r="57" spans="2:22" ht="21.75" customHeight="1" x14ac:dyDescent="0.2">
      <c r="B57" s="15"/>
      <c r="K57" s="16"/>
      <c r="N57" s="27"/>
      <c r="O57" s="17"/>
      <c r="P57" s="2"/>
      <c r="Q57" s="2"/>
      <c r="R57" s="2"/>
      <c r="S57" s="2"/>
      <c r="T57" s="2"/>
      <c r="U57" s="2"/>
      <c r="V57" s="2"/>
    </row>
    <row r="58" spans="2:22" s="2" customFormat="1" ht="24.95" customHeight="1" x14ac:dyDescent="0.25">
      <c r="B58" s="101" t="s">
        <v>35</v>
      </c>
      <c r="C58" s="102"/>
      <c r="D58" s="102"/>
      <c r="E58" s="102"/>
      <c r="F58" s="102"/>
      <c r="G58" s="102"/>
      <c r="H58" s="102"/>
      <c r="I58" s="102"/>
      <c r="J58" s="102"/>
      <c r="K58" s="103"/>
      <c r="N58" s="27"/>
      <c r="O58" s="17"/>
    </row>
    <row r="59" spans="2:22" ht="16.5" customHeight="1" x14ac:dyDescent="0.2">
      <c r="B59" s="98"/>
      <c r="C59" s="99"/>
      <c r="D59" s="99"/>
      <c r="E59" s="99"/>
      <c r="F59" s="99"/>
      <c r="G59" s="99"/>
      <c r="H59" s="99"/>
      <c r="I59" s="99"/>
      <c r="J59" s="99"/>
      <c r="K59" s="100"/>
    </row>
    <row r="60" spans="2:22" ht="18" customHeight="1" x14ac:dyDescent="0.2">
      <c r="B60" s="125" t="s">
        <v>39</v>
      </c>
      <c r="C60" s="126"/>
      <c r="D60" s="126"/>
      <c r="E60" s="126"/>
      <c r="F60" s="126"/>
      <c r="G60" s="126"/>
      <c r="H60" s="126"/>
      <c r="I60" s="126"/>
      <c r="J60" s="126"/>
      <c r="K60" s="127"/>
    </row>
    <row r="61" spans="2:22" ht="18" customHeight="1" x14ac:dyDescent="0.2">
      <c r="B61" s="122" t="s">
        <v>38</v>
      </c>
      <c r="C61" s="123"/>
      <c r="D61" s="123"/>
      <c r="E61" s="123"/>
      <c r="F61" s="123"/>
      <c r="G61" s="123"/>
      <c r="H61" s="123"/>
      <c r="I61" s="124"/>
      <c r="J61" s="80">
        <v>0</v>
      </c>
      <c r="K61" s="81"/>
    </row>
    <row r="62" spans="2:22" ht="18" customHeight="1" x14ac:dyDescent="0.2">
      <c r="B62" s="122" t="s">
        <v>40</v>
      </c>
      <c r="C62" s="123"/>
      <c r="D62" s="123"/>
      <c r="E62" s="123"/>
      <c r="F62" s="123"/>
      <c r="G62" s="123"/>
      <c r="H62" s="123"/>
      <c r="I62" s="124"/>
      <c r="J62" s="80">
        <v>0</v>
      </c>
      <c r="K62" s="81"/>
    </row>
    <row r="63" spans="2:22" ht="30.75" customHeight="1" x14ac:dyDescent="0.2">
      <c r="B63" s="104" t="str">
        <f>"Subvenció de l'Ajuntament de Tona - "&amp;E8</f>
        <v>Subvenció de l'Ajuntament de Tona - --- Seleccioneu una opció ---</v>
      </c>
      <c r="C63" s="105"/>
      <c r="D63" s="105"/>
      <c r="E63" s="105"/>
      <c r="F63" s="105"/>
      <c r="G63" s="105"/>
      <c r="H63" s="105"/>
      <c r="I63" s="128"/>
      <c r="J63" s="129">
        <f>IFERROR(MIN(M63,E10),"0")</f>
        <v>0</v>
      </c>
      <c r="K63" s="130"/>
      <c r="M63" s="40">
        <f>K42-G53</f>
        <v>0</v>
      </c>
    </row>
    <row r="64" spans="2:22" ht="18" customHeight="1" x14ac:dyDescent="0.25">
      <c r="B64" s="122" t="s">
        <v>41</v>
      </c>
      <c r="C64" s="123"/>
      <c r="D64" s="123"/>
      <c r="E64" s="123"/>
      <c r="F64" s="123"/>
      <c r="G64" s="123"/>
      <c r="H64" s="123"/>
      <c r="I64" s="124"/>
      <c r="J64" s="80">
        <v>0</v>
      </c>
      <c r="K64" s="81"/>
      <c r="M64" s="24" t="str">
        <f>IF(AND(J96&gt;0,J64&lt;=0),"&lt;&lt; Heu indicat que rebeu subvencions més avall. Les heu d'incloure a l'estructura de finançament.","")</f>
        <v/>
      </c>
    </row>
    <row r="65" spans="2:11" ht="18" customHeight="1" x14ac:dyDescent="0.2">
      <c r="B65" s="107" t="s">
        <v>65</v>
      </c>
      <c r="C65" s="108"/>
      <c r="D65" s="108"/>
      <c r="E65" s="108"/>
      <c r="F65" s="108"/>
      <c r="G65" s="108"/>
      <c r="H65" s="108"/>
      <c r="I65" s="109"/>
      <c r="J65" s="110"/>
      <c r="K65" s="111"/>
    </row>
    <row r="66" spans="2:11" ht="18" customHeight="1" x14ac:dyDescent="0.2">
      <c r="B66" s="92" t="s">
        <v>206</v>
      </c>
      <c r="C66" s="93"/>
      <c r="D66" s="93"/>
      <c r="E66" s="93"/>
      <c r="F66" s="93"/>
      <c r="G66" s="93"/>
      <c r="H66" s="93"/>
      <c r="I66" s="94"/>
      <c r="J66" s="80">
        <v>0</v>
      </c>
      <c r="K66" s="81"/>
    </row>
    <row r="67" spans="2:11" ht="18" customHeight="1" x14ac:dyDescent="0.2">
      <c r="B67" s="92" t="s">
        <v>206</v>
      </c>
      <c r="C67" s="93"/>
      <c r="D67" s="93"/>
      <c r="E67" s="93"/>
      <c r="F67" s="93"/>
      <c r="G67" s="93"/>
      <c r="H67" s="93"/>
      <c r="I67" s="94"/>
      <c r="J67" s="80">
        <v>0</v>
      </c>
      <c r="K67" s="81"/>
    </row>
    <row r="68" spans="2:11" ht="18" customHeight="1" x14ac:dyDescent="0.2">
      <c r="B68" s="92" t="s">
        <v>206</v>
      </c>
      <c r="C68" s="93"/>
      <c r="D68" s="93"/>
      <c r="E68" s="93"/>
      <c r="F68" s="93"/>
      <c r="G68" s="93"/>
      <c r="H68" s="93"/>
      <c r="I68" s="94"/>
      <c r="J68" s="80">
        <v>0</v>
      </c>
      <c r="K68" s="81"/>
    </row>
    <row r="69" spans="2:11" ht="18" customHeight="1" x14ac:dyDescent="0.2">
      <c r="B69" s="95" t="s">
        <v>42</v>
      </c>
      <c r="C69" s="96"/>
      <c r="D69" s="96"/>
      <c r="E69" s="96"/>
      <c r="F69" s="96"/>
      <c r="G69" s="96"/>
      <c r="H69" s="96"/>
      <c r="I69" s="97"/>
      <c r="J69" s="112">
        <f>SUM(J61:K68)</f>
        <v>0</v>
      </c>
      <c r="K69" s="113"/>
    </row>
    <row r="70" spans="2:11" ht="16.5" customHeight="1" x14ac:dyDescent="0.2">
      <c r="B70" s="98"/>
      <c r="C70" s="99"/>
      <c r="D70" s="99"/>
      <c r="E70" s="99"/>
      <c r="F70" s="99"/>
      <c r="G70" s="99"/>
      <c r="H70" s="99"/>
      <c r="I70" s="99"/>
      <c r="J70" s="99"/>
      <c r="K70" s="100"/>
    </row>
    <row r="71" spans="2:11" ht="18" customHeight="1" x14ac:dyDescent="0.2">
      <c r="B71" s="125" t="s">
        <v>43</v>
      </c>
      <c r="C71" s="126"/>
      <c r="D71" s="126"/>
      <c r="E71" s="126"/>
      <c r="F71" s="126"/>
      <c r="G71" s="126"/>
      <c r="H71" s="126"/>
      <c r="I71" s="126"/>
      <c r="J71" s="126"/>
      <c r="K71" s="127"/>
    </row>
    <row r="72" spans="2:11" ht="18" customHeight="1" x14ac:dyDescent="0.2">
      <c r="B72" s="122" t="s">
        <v>45</v>
      </c>
      <c r="C72" s="123"/>
      <c r="D72" s="123"/>
      <c r="E72" s="123"/>
      <c r="F72" s="123"/>
      <c r="G72" s="123"/>
      <c r="H72" s="123"/>
      <c r="I72" s="124"/>
      <c r="J72" s="80">
        <v>0</v>
      </c>
      <c r="K72" s="81"/>
    </row>
    <row r="73" spans="2:11" ht="18" customHeight="1" x14ac:dyDescent="0.2">
      <c r="B73" s="122" t="s">
        <v>46</v>
      </c>
      <c r="C73" s="123"/>
      <c r="D73" s="123"/>
      <c r="E73" s="123"/>
      <c r="F73" s="123"/>
      <c r="G73" s="123"/>
      <c r="H73" s="123"/>
      <c r="I73" s="124"/>
      <c r="J73" s="80">
        <v>0</v>
      </c>
      <c r="K73" s="81"/>
    </row>
    <row r="74" spans="2:11" ht="18" customHeight="1" x14ac:dyDescent="0.2">
      <c r="B74" s="122" t="s">
        <v>47</v>
      </c>
      <c r="C74" s="123"/>
      <c r="D74" s="123"/>
      <c r="E74" s="123"/>
      <c r="F74" s="123"/>
      <c r="G74" s="123"/>
      <c r="H74" s="123"/>
      <c r="I74" s="124"/>
      <c r="J74" s="80">
        <v>0</v>
      </c>
      <c r="K74" s="81"/>
    </row>
    <row r="75" spans="2:11" ht="18" customHeight="1" x14ac:dyDescent="0.2">
      <c r="B75" s="122" t="s">
        <v>48</v>
      </c>
      <c r="C75" s="123"/>
      <c r="D75" s="123"/>
      <c r="E75" s="123"/>
      <c r="F75" s="123"/>
      <c r="G75" s="123"/>
      <c r="H75" s="123"/>
      <c r="I75" s="124"/>
      <c r="J75" s="80">
        <v>0</v>
      </c>
      <c r="K75" s="81"/>
    </row>
    <row r="76" spans="2:11" ht="18" customHeight="1" x14ac:dyDescent="0.2">
      <c r="B76" s="107" t="s">
        <v>66</v>
      </c>
      <c r="C76" s="108"/>
      <c r="D76" s="108"/>
      <c r="E76" s="108"/>
      <c r="F76" s="108"/>
      <c r="G76" s="108"/>
      <c r="H76" s="108"/>
      <c r="I76" s="109"/>
      <c r="J76" s="110"/>
      <c r="K76" s="111"/>
    </row>
    <row r="77" spans="2:11" ht="18" customHeight="1" x14ac:dyDescent="0.2">
      <c r="B77" s="92" t="s">
        <v>206</v>
      </c>
      <c r="C77" s="93"/>
      <c r="D77" s="93"/>
      <c r="E77" s="93"/>
      <c r="F77" s="93"/>
      <c r="G77" s="93"/>
      <c r="H77" s="93"/>
      <c r="I77" s="94"/>
      <c r="J77" s="80">
        <v>0</v>
      </c>
      <c r="K77" s="81"/>
    </row>
    <row r="78" spans="2:11" ht="18" customHeight="1" x14ac:dyDescent="0.2">
      <c r="B78" s="92" t="s">
        <v>206</v>
      </c>
      <c r="C78" s="93"/>
      <c r="D78" s="93"/>
      <c r="E78" s="93"/>
      <c r="F78" s="93"/>
      <c r="G78" s="93"/>
      <c r="H78" s="93"/>
      <c r="I78" s="94"/>
      <c r="J78" s="80">
        <v>0</v>
      </c>
      <c r="K78" s="81"/>
    </row>
    <row r="79" spans="2:11" ht="18" customHeight="1" x14ac:dyDescent="0.2">
      <c r="B79" s="92" t="s">
        <v>206</v>
      </c>
      <c r="C79" s="93"/>
      <c r="D79" s="93"/>
      <c r="E79" s="93"/>
      <c r="F79" s="93"/>
      <c r="G79" s="93"/>
      <c r="H79" s="93"/>
      <c r="I79" s="94"/>
      <c r="J79" s="80">
        <v>0</v>
      </c>
      <c r="K79" s="81"/>
    </row>
    <row r="80" spans="2:11" ht="18" customHeight="1" x14ac:dyDescent="0.2">
      <c r="B80" s="95" t="s">
        <v>44</v>
      </c>
      <c r="C80" s="96"/>
      <c r="D80" s="96"/>
      <c r="E80" s="96"/>
      <c r="F80" s="96"/>
      <c r="G80" s="96"/>
      <c r="H80" s="96"/>
      <c r="I80" s="97"/>
      <c r="J80" s="112">
        <f>SUM(J72:K79)</f>
        <v>0</v>
      </c>
      <c r="K80" s="113"/>
    </row>
    <row r="81" spans="2:15" ht="16.5" customHeight="1" x14ac:dyDescent="0.2">
      <c r="B81" s="98"/>
      <c r="C81" s="99"/>
      <c r="D81" s="99"/>
      <c r="E81" s="99"/>
      <c r="F81" s="99"/>
      <c r="G81" s="99"/>
      <c r="H81" s="99"/>
      <c r="I81" s="99"/>
      <c r="J81" s="99"/>
      <c r="K81" s="100"/>
    </row>
    <row r="82" spans="2:15" ht="18" customHeight="1" thickBot="1" x14ac:dyDescent="0.25">
      <c r="B82" s="114" t="s">
        <v>49</v>
      </c>
      <c r="C82" s="115"/>
      <c r="D82" s="115"/>
      <c r="E82" s="115"/>
      <c r="F82" s="115"/>
      <c r="G82" s="115"/>
      <c r="H82" s="115"/>
      <c r="I82" s="116"/>
      <c r="J82" s="117">
        <f>J69-J80</f>
        <v>0</v>
      </c>
      <c r="K82" s="118"/>
      <c r="M82" s="7" t="str">
        <f>IF(OR(J82&lt;0,J82&gt;0),"&lt;&lt; L'import d'ingressos i despeses ha de coincidir.", "")</f>
        <v/>
      </c>
    </row>
    <row r="83" spans="2:15" ht="37.5" customHeight="1" thickBot="1" x14ac:dyDescent="0.25"/>
    <row r="84" spans="2:15" ht="24.95" customHeight="1" x14ac:dyDescent="0.2">
      <c r="B84" s="119" t="s">
        <v>50</v>
      </c>
      <c r="C84" s="120"/>
      <c r="D84" s="120"/>
      <c r="E84" s="120"/>
      <c r="F84" s="120"/>
      <c r="G84" s="120"/>
      <c r="H84" s="120"/>
      <c r="I84" s="120"/>
      <c r="J84" s="120"/>
      <c r="K84" s="121"/>
    </row>
    <row r="85" spans="2:15" ht="16.5" customHeight="1" x14ac:dyDescent="0.2">
      <c r="B85" s="98"/>
      <c r="C85" s="99"/>
      <c r="D85" s="99"/>
      <c r="E85" s="99"/>
      <c r="F85" s="99"/>
      <c r="G85" s="99"/>
      <c r="H85" s="99"/>
      <c r="I85" s="99"/>
      <c r="J85" s="99"/>
      <c r="K85" s="100"/>
    </row>
    <row r="86" spans="2:15" s="2" customFormat="1" ht="24.95" customHeight="1" x14ac:dyDescent="0.25">
      <c r="B86" s="101" t="s">
        <v>53</v>
      </c>
      <c r="C86" s="102"/>
      <c r="D86" s="102"/>
      <c r="E86" s="102"/>
      <c r="F86" s="102"/>
      <c r="G86" s="102"/>
      <c r="H86" s="102"/>
      <c r="I86" s="102"/>
      <c r="J86" s="102"/>
      <c r="K86" s="103"/>
      <c r="O86" s="17"/>
    </row>
    <row r="87" spans="2:15" ht="18" customHeight="1" thickBot="1" x14ac:dyDescent="0.25">
      <c r="B87" s="20" t="s">
        <v>51</v>
      </c>
      <c r="K87" s="16"/>
      <c r="M87" s="7" t="str">
        <f>IF(AND(J64=0,LEN(B88)=0),"&lt;&lt; Heu de marcar la casella amb una X.","")</f>
        <v>&lt;&lt; Heu de marcar la casella amb una X.</v>
      </c>
    </row>
    <row r="88" spans="2:15" s="2" customFormat="1" ht="46.5" customHeight="1" thickBot="1" x14ac:dyDescent="0.3">
      <c r="B88" s="44"/>
      <c r="C88" s="104" t="s">
        <v>52</v>
      </c>
      <c r="D88" s="105"/>
      <c r="E88" s="105"/>
      <c r="F88" s="105"/>
      <c r="G88" s="105"/>
      <c r="H88" s="105"/>
      <c r="I88" s="105"/>
      <c r="J88" s="105"/>
      <c r="K88" s="106"/>
      <c r="M88" s="7" t="str">
        <f>IF(AND(J64&gt;0, LEN(B88)=1),"&lt;&lt; Heu declarat que rebeu subvencions d'altres entitats en l'apartat d'estructura de finançament. Cal que desmarqueu aquesta casella.","")</f>
        <v/>
      </c>
      <c r="O88" s="17"/>
    </row>
    <row r="89" spans="2:15" ht="18" customHeight="1" x14ac:dyDescent="0.2">
      <c r="B89" s="15"/>
      <c r="K89" s="16"/>
    </row>
    <row r="90" spans="2:15" s="2" customFormat="1" ht="24.95" customHeight="1" x14ac:dyDescent="0.25">
      <c r="B90" s="101" t="s">
        <v>54</v>
      </c>
      <c r="C90" s="102"/>
      <c r="D90" s="102"/>
      <c r="E90" s="102"/>
      <c r="F90" s="102"/>
      <c r="G90" s="102"/>
      <c r="H90" s="102"/>
      <c r="I90" s="102"/>
      <c r="J90" s="102"/>
      <c r="K90" s="103"/>
      <c r="O90" s="17"/>
    </row>
    <row r="91" spans="2:15" ht="18" customHeight="1" x14ac:dyDescent="0.2">
      <c r="B91" s="87" t="s">
        <v>56</v>
      </c>
      <c r="C91" s="88"/>
      <c r="D91" s="88"/>
      <c r="E91" s="88"/>
      <c r="F91" s="88"/>
      <c r="G91" s="88"/>
      <c r="H91" s="88"/>
      <c r="I91" s="89"/>
      <c r="J91" s="90" t="s">
        <v>55</v>
      </c>
      <c r="K91" s="91"/>
      <c r="M91" s="7" t="str">
        <f>IF(AND(J64&gt;0,J96&lt;=0),"&lt;&lt; Heu declarat que rebeu subvencions d'altres entitats en l'apartat d'estructura de finançament. Heu d'indicar quines.","")</f>
        <v/>
      </c>
    </row>
    <row r="92" spans="2:15" ht="18" customHeight="1" x14ac:dyDescent="0.2">
      <c r="B92" s="77"/>
      <c r="C92" s="78"/>
      <c r="D92" s="78"/>
      <c r="E92" s="78"/>
      <c r="F92" s="78"/>
      <c r="G92" s="78"/>
      <c r="H92" s="78"/>
      <c r="I92" s="79"/>
      <c r="J92" s="80">
        <v>0</v>
      </c>
      <c r="K92" s="81"/>
      <c r="M92" s="7"/>
    </row>
    <row r="93" spans="2:15" ht="18" customHeight="1" x14ac:dyDescent="0.2">
      <c r="B93" s="77"/>
      <c r="C93" s="78"/>
      <c r="D93" s="78"/>
      <c r="E93" s="78"/>
      <c r="F93" s="78"/>
      <c r="G93" s="78"/>
      <c r="H93" s="78"/>
      <c r="I93" s="79"/>
      <c r="J93" s="80">
        <v>0</v>
      </c>
      <c r="K93" s="81"/>
    </row>
    <row r="94" spans="2:15" ht="18" customHeight="1" x14ac:dyDescent="0.2">
      <c r="B94" s="77"/>
      <c r="C94" s="78"/>
      <c r="D94" s="78"/>
      <c r="E94" s="78"/>
      <c r="F94" s="78"/>
      <c r="G94" s="78"/>
      <c r="H94" s="78"/>
      <c r="I94" s="79"/>
      <c r="J94" s="80">
        <v>0</v>
      </c>
      <c r="K94" s="81"/>
    </row>
    <row r="95" spans="2:15" ht="18" customHeight="1" x14ac:dyDescent="0.2">
      <c r="B95" s="77"/>
      <c r="C95" s="78"/>
      <c r="D95" s="78"/>
      <c r="E95" s="78"/>
      <c r="F95" s="78"/>
      <c r="G95" s="78"/>
      <c r="H95" s="78"/>
      <c r="I95" s="79"/>
      <c r="J95" s="80">
        <v>0</v>
      </c>
      <c r="K95" s="81"/>
    </row>
    <row r="96" spans="2:15" ht="18" customHeight="1" thickBot="1" x14ac:dyDescent="0.25">
      <c r="B96" s="82" t="s">
        <v>57</v>
      </c>
      <c r="C96" s="83"/>
      <c r="D96" s="83"/>
      <c r="E96" s="83"/>
      <c r="F96" s="83"/>
      <c r="G96" s="83"/>
      <c r="H96" s="83"/>
      <c r="I96" s="84"/>
      <c r="J96" s="85">
        <f>SUM(J92:K95)</f>
        <v>0</v>
      </c>
      <c r="K96" s="86"/>
      <c r="M96" s="7" t="str">
        <f>IF(OR(J96&lt;J64,J96&gt;J64),"&lt;&lt; L'import total d'altres subvencions ha de coincidir amb l'import indicat en l'estructura de finançament", "")</f>
        <v/>
      </c>
    </row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</sheetData>
  <sheetProtection algorithmName="SHA-512" hashValue="KU5LhHbhhKJS14CPQKCGSkQiO/inyWfGAoGsiTK3zQQs6rvMLTXIkQMCGBafEIGjUVl/Z7sqmNox1F/lIcJEWw==" saltValue="faP93dZlV2TZMDyGhC0tDQ==" spinCount="100000" sheet="1" selectLockedCells="1"/>
  <mergeCells count="96">
    <mergeCell ref="B1:K1"/>
    <mergeCell ref="B2:K2"/>
    <mergeCell ref="N2:O2"/>
    <mergeCell ref="B4:K4"/>
    <mergeCell ref="B5:C5"/>
    <mergeCell ref="D5:H5"/>
    <mergeCell ref="J5:K5"/>
    <mergeCell ref="N9:O11"/>
    <mergeCell ref="B10:D10"/>
    <mergeCell ref="E10:F10"/>
    <mergeCell ref="G10:H10"/>
    <mergeCell ref="I10:K10"/>
    <mergeCell ref="B7:K7"/>
    <mergeCell ref="B8:D8"/>
    <mergeCell ref="E8:K8"/>
    <mergeCell ref="B9:D9"/>
    <mergeCell ref="E9:K9"/>
    <mergeCell ref="B46:K46"/>
    <mergeCell ref="B12:K12"/>
    <mergeCell ref="B13:K13"/>
    <mergeCell ref="B14:K14"/>
    <mergeCell ref="B15:K15"/>
    <mergeCell ref="B16:K16"/>
    <mergeCell ref="B18:K18"/>
    <mergeCell ref="B19:K19"/>
    <mergeCell ref="B20:K20"/>
    <mergeCell ref="B42:H42"/>
    <mergeCell ref="B44:K44"/>
    <mergeCell ref="B45:K45"/>
    <mergeCell ref="B62:I62"/>
    <mergeCell ref="J62:K62"/>
    <mergeCell ref="B47:K47"/>
    <mergeCell ref="B48:K48"/>
    <mergeCell ref="B50:K50"/>
    <mergeCell ref="B51:K51"/>
    <mergeCell ref="B55:K55"/>
    <mergeCell ref="C56:K56"/>
    <mergeCell ref="B58:K58"/>
    <mergeCell ref="B59:K59"/>
    <mergeCell ref="B60:K60"/>
    <mergeCell ref="B61:I61"/>
    <mergeCell ref="J61:K61"/>
    <mergeCell ref="B63:I63"/>
    <mergeCell ref="J63:K63"/>
    <mergeCell ref="B64:I64"/>
    <mergeCell ref="J64:K64"/>
    <mergeCell ref="B65:I65"/>
    <mergeCell ref="J65:K65"/>
    <mergeCell ref="B66:I66"/>
    <mergeCell ref="J66:K66"/>
    <mergeCell ref="B67:I67"/>
    <mergeCell ref="J67:K67"/>
    <mergeCell ref="B68:I68"/>
    <mergeCell ref="J68:K68"/>
    <mergeCell ref="B69:I69"/>
    <mergeCell ref="J69:K69"/>
    <mergeCell ref="B70:K70"/>
    <mergeCell ref="B71:K71"/>
    <mergeCell ref="B72:I72"/>
    <mergeCell ref="J72:K72"/>
    <mergeCell ref="B73:I73"/>
    <mergeCell ref="J73:K73"/>
    <mergeCell ref="B74:I74"/>
    <mergeCell ref="J74:K74"/>
    <mergeCell ref="B75:I75"/>
    <mergeCell ref="J75:K75"/>
    <mergeCell ref="B76:I76"/>
    <mergeCell ref="J76:K76"/>
    <mergeCell ref="B77:I77"/>
    <mergeCell ref="J77:K77"/>
    <mergeCell ref="B78:I78"/>
    <mergeCell ref="J78:K78"/>
    <mergeCell ref="B91:I91"/>
    <mergeCell ref="J91:K91"/>
    <mergeCell ref="B79:I79"/>
    <mergeCell ref="J79:K79"/>
    <mergeCell ref="B80:I80"/>
    <mergeCell ref="J80:K80"/>
    <mergeCell ref="B81:K81"/>
    <mergeCell ref="B82:I82"/>
    <mergeCell ref="J82:K82"/>
    <mergeCell ref="B84:K84"/>
    <mergeCell ref="B85:K85"/>
    <mergeCell ref="B86:K86"/>
    <mergeCell ref="C88:K88"/>
    <mergeCell ref="B90:K90"/>
    <mergeCell ref="B95:I95"/>
    <mergeCell ref="J95:K95"/>
    <mergeCell ref="B96:I96"/>
    <mergeCell ref="J96:K96"/>
    <mergeCell ref="B92:I92"/>
    <mergeCell ref="J92:K92"/>
    <mergeCell ref="B93:I93"/>
    <mergeCell ref="J93:K93"/>
    <mergeCell ref="B94:I94"/>
    <mergeCell ref="J94:K94"/>
  </mergeCells>
  <conditionalFormatting sqref="G53">
    <cfRule type="cellIs" dxfId="8" priority="1" operator="equal">
      <formula>0</formula>
    </cfRule>
  </conditionalFormatting>
  <conditionalFormatting sqref="M42">
    <cfRule type="containsText" dxfId="7" priority="2" operator="containsText" text="FALSO">
      <formula>NOT(ISERROR(SEARCH("FALSO",M42)))</formula>
    </cfRule>
  </conditionalFormatting>
  <conditionalFormatting sqref="O3:O8">
    <cfRule type="containsText" dxfId="6" priority="3" operator="containsText" text="Correcte!">
      <formula>NOT(ISERROR(SEARCH("Correcte!",O3)))</formula>
    </cfRule>
    <cfRule type="containsText" dxfId="5" priority="4" operator="containsText" text="Reviseu les dades">
      <formula>NOT(ISERROR(SEARCH("Reviseu les dades",O3)))</formula>
    </cfRule>
  </conditionalFormatting>
  <dataValidations count="1">
    <dataValidation type="decimal" allowBlank="1" showInputMessage="1" showErrorMessage="1" errorTitle="Import imputat no vàlid" error="L'import imputat no pot ser superior a l'import de la factura/tiquet." sqref="K22:K41" xr:uid="{A0AB6261-2208-4B32-9EC1-D4B537C4FEBF}">
      <formula1>0</formula1>
      <formula2>I22</formula2>
    </dataValidation>
  </dataValidations>
  <pageMargins left="0.28125" right="0.27083333333333331" top="0.21083333333333334" bottom="0.75" header="0.3" footer="0.3"/>
  <pageSetup paperSize="9" scale="80" fitToHeight="0" orientation="portrait" r:id="rId1"/>
  <rowBreaks count="2" manualBreakCount="2">
    <brk id="17" max="11" man="1"/>
    <brk id="57" max="1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D71DDBA-4AE4-4D1B-90AB-D15A9D79E629}">
          <x14:formula1>
            <xm:f>'CONCESSIONS 2025'!$A$2:$A$25</xm:f>
          </x14:formula1>
          <xm:sqref>D5:H5</xm:sqref>
        </x14:dataValidation>
        <x14:dataValidation type="list" allowBlank="1" showInputMessage="1" showErrorMessage="1" xr:uid="{87D84A72-4EA5-419E-B5C3-53E7FA345C47}">
          <x14:formula1>
            <xm:f>'TAULES (NO TOCAR)'!$A$15:$A$19</xm:f>
          </x14:formula1>
          <xm:sqref>C22:C41</xm:sqref>
        </x14:dataValidation>
        <x14:dataValidation type="list" allowBlank="1" showInputMessage="1" showErrorMessage="1" xr:uid="{03D0ABC1-7562-4E1B-B146-4F647D1D713B}">
          <x14:formula1>
            <xm:f>'TAULES (NO TOCAR)'!$A$5:$A$12</xm:f>
          </x14:formula1>
          <xm:sqref>E8:K8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EFD31-19C8-4416-9A8D-B0E90BA51B08}">
  <sheetPr>
    <pageSetUpPr fitToPage="1"/>
  </sheetPr>
  <dimension ref="B1:V164"/>
  <sheetViews>
    <sheetView showGridLines="0" zoomScaleNormal="100" workbookViewId="0">
      <selection activeCell="B14" sqref="B14:K14"/>
    </sheetView>
  </sheetViews>
  <sheetFormatPr defaultColWidth="11.42578125" defaultRowHeight="14.25" x14ac:dyDescent="0.2"/>
  <cols>
    <col min="1" max="1" width="2.85546875" style="1" customWidth="1"/>
    <col min="2" max="2" width="5.42578125" style="1" customWidth="1"/>
    <col min="3" max="3" width="8.85546875" style="1" customWidth="1"/>
    <col min="4" max="4" width="9" style="1" customWidth="1"/>
    <col min="5" max="5" width="9.140625" style="1" customWidth="1"/>
    <col min="6" max="6" width="20.7109375" style="1" customWidth="1"/>
    <col min="7" max="7" width="10.42578125" style="1" customWidth="1"/>
    <col min="8" max="8" width="31.28515625" style="1" customWidth="1"/>
    <col min="9" max="9" width="10.5703125" style="1" customWidth="1"/>
    <col min="10" max="10" width="9.42578125" style="1" customWidth="1"/>
    <col min="11" max="11" width="14" style="1" customWidth="1"/>
    <col min="12" max="12" width="2.85546875" style="1" customWidth="1"/>
    <col min="13" max="13" width="10.7109375" style="1" bestFit="1" customWidth="1"/>
    <col min="14" max="14" width="27.28515625" style="1" customWidth="1"/>
    <col min="15" max="15" width="19.85546875" style="4" bestFit="1" customWidth="1"/>
    <col min="16" max="16" width="15.42578125" style="1" customWidth="1"/>
    <col min="17" max="16384" width="11.42578125" style="1"/>
  </cols>
  <sheetData>
    <row r="1" spans="2:16" ht="36" customHeight="1" x14ac:dyDescent="0.3">
      <c r="B1" s="167" t="s">
        <v>8</v>
      </c>
      <c r="C1" s="167"/>
      <c r="D1" s="167"/>
      <c r="E1" s="167"/>
      <c r="F1" s="167"/>
      <c r="G1" s="167"/>
      <c r="H1" s="167"/>
      <c r="I1" s="167"/>
      <c r="J1" s="167"/>
      <c r="K1" s="167"/>
      <c r="N1" s="39"/>
    </row>
    <row r="2" spans="2:16" ht="21.75" customHeight="1" x14ac:dyDescent="0.25">
      <c r="B2" s="158" t="s">
        <v>205</v>
      </c>
      <c r="C2" s="158"/>
      <c r="D2" s="158"/>
      <c r="E2" s="158"/>
      <c r="F2" s="158"/>
      <c r="G2" s="158"/>
      <c r="H2" s="158"/>
      <c r="I2" s="158"/>
      <c r="J2" s="158"/>
      <c r="K2" s="158"/>
      <c r="N2" s="157" t="s">
        <v>58</v>
      </c>
      <c r="O2" s="157"/>
      <c r="P2" s="2"/>
    </row>
    <row r="3" spans="2:16" ht="15.75" thickBot="1" x14ac:dyDescent="0.25">
      <c r="N3" s="18" t="s">
        <v>36</v>
      </c>
      <c r="O3" s="19" t="str">
        <f>IF(AND(LEN(D5)&gt;0,LEN(J5)&gt;0),"Correcte!","Reviseu les dades")</f>
        <v>Reviseu les dades</v>
      </c>
    </row>
    <row r="4" spans="2:16" s="2" customFormat="1" ht="24.95" customHeight="1" x14ac:dyDescent="0.2">
      <c r="B4" s="119" t="s">
        <v>6</v>
      </c>
      <c r="C4" s="120"/>
      <c r="D4" s="120"/>
      <c r="E4" s="120"/>
      <c r="F4" s="120"/>
      <c r="G4" s="120"/>
      <c r="H4" s="120"/>
      <c r="I4" s="120"/>
      <c r="J4" s="120"/>
      <c r="K4" s="121"/>
      <c r="N4" s="18" t="s">
        <v>37</v>
      </c>
      <c r="O4" s="19" t="str">
        <f>IF(AND(LEN(E8)&gt;29,LEN(E9)&gt;0,E10&gt;0,I10&gt;0),"Correcte!","Reviseu les dades")</f>
        <v>Reviseu les dades</v>
      </c>
      <c r="P4" s="1"/>
    </row>
    <row r="5" spans="2:16" s="2" customFormat="1" ht="18" customHeight="1" thickBot="1" x14ac:dyDescent="0.3">
      <c r="B5" s="159" t="s">
        <v>7</v>
      </c>
      <c r="C5" s="160"/>
      <c r="D5" s="161" t="s">
        <v>15</v>
      </c>
      <c r="E5" s="161"/>
      <c r="F5" s="161"/>
      <c r="G5" s="161"/>
      <c r="H5" s="161"/>
      <c r="I5" s="41" t="s">
        <v>9</v>
      </c>
      <c r="J5" s="162" t="str">
        <f>VLOOKUP(D5,'CONCESSIONS 2025'!A2:B25,2,FALSE)</f>
        <v/>
      </c>
      <c r="K5" s="163"/>
      <c r="N5" s="18" t="s">
        <v>59</v>
      </c>
      <c r="O5" s="19" t="str">
        <f>IF(AND(LEN(B14)&gt;50,LEN(B16)&gt;50),"Correcte!","Reviseu les dades")</f>
        <v>Reviseu les dades</v>
      </c>
    </row>
    <row r="6" spans="2:16" ht="15.75" thickBot="1" x14ac:dyDescent="0.25">
      <c r="N6" s="18" t="s">
        <v>27</v>
      </c>
      <c r="O6" s="19" t="str">
        <f>IF(OR(LEN(M42)&gt;20,K42=0,LEN(M43)),"Reviseu les dades","Correcte!")</f>
        <v>Reviseu les dades</v>
      </c>
      <c r="P6" s="2"/>
    </row>
    <row r="7" spans="2:16" s="2" customFormat="1" ht="24.95" customHeight="1" x14ac:dyDescent="0.2">
      <c r="B7" s="119" t="s">
        <v>10</v>
      </c>
      <c r="C7" s="120"/>
      <c r="D7" s="120"/>
      <c r="E7" s="120"/>
      <c r="F7" s="120"/>
      <c r="G7" s="120"/>
      <c r="H7" s="120"/>
      <c r="I7" s="120"/>
      <c r="J7" s="120"/>
      <c r="K7" s="121"/>
      <c r="N7" s="18" t="s">
        <v>71</v>
      </c>
      <c r="O7" s="19" t="str">
        <f>IF(OR(J69=0,LEN(M82)&gt;20,LEN(M64)&gt;20),"Reviseu les dades","Correcte!")</f>
        <v>Reviseu les dades</v>
      </c>
      <c r="P7" s="1"/>
    </row>
    <row r="8" spans="2:16" s="2" customFormat="1" ht="31.5" customHeight="1" x14ac:dyDescent="0.25">
      <c r="B8" s="168" t="s">
        <v>12</v>
      </c>
      <c r="C8" s="169"/>
      <c r="D8" s="170"/>
      <c r="E8" s="171" t="s">
        <v>15</v>
      </c>
      <c r="F8" s="172"/>
      <c r="G8" s="172"/>
      <c r="H8" s="172"/>
      <c r="I8" s="172"/>
      <c r="J8" s="172"/>
      <c r="K8" s="173"/>
      <c r="N8" s="25" t="s">
        <v>72</v>
      </c>
      <c r="O8" s="26" t="str">
        <f>IF(OR(LEN(M88)&gt;20,LEN(M96)&gt;20,LEN(M87)&gt;5),"Reviseu les dades","Correcte!")</f>
        <v>Reviseu les dades</v>
      </c>
    </row>
    <row r="9" spans="2:16" s="2" customFormat="1" ht="18" customHeight="1" x14ac:dyDescent="0.25">
      <c r="B9" s="168" t="s">
        <v>68</v>
      </c>
      <c r="C9" s="169"/>
      <c r="D9" s="170"/>
      <c r="E9" s="174" t="str">
        <f>IFERROR(VLOOKUP(E11,'CONCESSIONS 2025'!A77:C121,2,FALSE),"")</f>
        <v/>
      </c>
      <c r="F9" s="175"/>
      <c r="G9" s="175"/>
      <c r="H9" s="175"/>
      <c r="I9" s="175"/>
      <c r="J9" s="175"/>
      <c r="K9" s="176"/>
      <c r="N9" s="71" t="s">
        <v>153</v>
      </c>
      <c r="O9" s="72"/>
    </row>
    <row r="10" spans="2:16" s="2" customFormat="1" ht="18" customHeight="1" thickBot="1" x14ac:dyDescent="0.3">
      <c r="B10" s="177" t="s">
        <v>11</v>
      </c>
      <c r="C10" s="178"/>
      <c r="D10" s="179"/>
      <c r="E10" s="180" t="str">
        <f>IFERROR(VLOOKUP(E11,'CONCESSIONS 2025'!A77:C121,3,FALSE),"")</f>
        <v/>
      </c>
      <c r="F10" s="181"/>
      <c r="G10" s="182" t="s">
        <v>13</v>
      </c>
      <c r="H10" s="183"/>
      <c r="I10" s="164" t="str">
        <f>IF(J80=0,"No cal omplir (càlcul automàtic)",J80)</f>
        <v>No cal omplir (càlcul automàtic)</v>
      </c>
      <c r="J10" s="165"/>
      <c r="K10" s="166"/>
      <c r="N10" s="73"/>
      <c r="O10" s="74"/>
    </row>
    <row r="11" spans="2:16" ht="37.5" customHeight="1" thickBot="1" x14ac:dyDescent="0.25">
      <c r="E11" s="28" t="str">
        <f>J5&amp;"_"&amp;E8</f>
        <v>_--- Seleccioneu una opció ---</v>
      </c>
      <c r="N11" s="75"/>
      <c r="O11" s="76"/>
      <c r="P11" s="2"/>
    </row>
    <row r="12" spans="2:16" s="2" customFormat="1" ht="24.95" customHeight="1" x14ac:dyDescent="0.25">
      <c r="B12" s="119" t="s">
        <v>18</v>
      </c>
      <c r="C12" s="120"/>
      <c r="D12" s="120"/>
      <c r="E12" s="120"/>
      <c r="F12" s="120"/>
      <c r="G12" s="120"/>
      <c r="H12" s="120"/>
      <c r="I12" s="120"/>
      <c r="J12" s="120"/>
      <c r="K12" s="121"/>
      <c r="N12" s="27"/>
      <c r="O12" s="17"/>
    </row>
    <row r="13" spans="2:16" ht="20.100000000000001" customHeight="1" x14ac:dyDescent="0.2">
      <c r="B13" s="143" t="s">
        <v>60</v>
      </c>
      <c r="C13" s="144"/>
      <c r="D13" s="144"/>
      <c r="E13" s="144"/>
      <c r="F13" s="144"/>
      <c r="G13" s="144"/>
      <c r="H13" s="144"/>
      <c r="I13" s="144"/>
      <c r="J13" s="144"/>
      <c r="K13" s="145"/>
      <c r="N13" s="3"/>
    </row>
    <row r="14" spans="2:16" ht="99.95" customHeight="1" x14ac:dyDescent="0.2">
      <c r="B14" s="146"/>
      <c r="C14" s="147"/>
      <c r="D14" s="147"/>
      <c r="E14" s="147"/>
      <c r="F14" s="147"/>
      <c r="G14" s="147"/>
      <c r="H14" s="147"/>
      <c r="I14" s="147"/>
      <c r="J14" s="147"/>
      <c r="K14" s="148"/>
      <c r="M14" s="7" t="str">
        <f>IF(LEN(B14)&gt;100,"","&lt;&lt; Llargada mínima 100 caràcters.")</f>
        <v>&lt;&lt; Llargada mínima 100 caràcters.</v>
      </c>
    </row>
    <row r="15" spans="2:16" ht="20.100000000000001" customHeight="1" x14ac:dyDescent="0.2">
      <c r="B15" s="149" t="s">
        <v>19</v>
      </c>
      <c r="C15" s="150"/>
      <c r="D15" s="150"/>
      <c r="E15" s="150"/>
      <c r="F15" s="150"/>
      <c r="G15" s="150"/>
      <c r="H15" s="150"/>
      <c r="I15" s="150"/>
      <c r="J15" s="150"/>
      <c r="K15" s="151"/>
    </row>
    <row r="16" spans="2:16" ht="99.95" customHeight="1" thickBot="1" x14ac:dyDescent="0.25">
      <c r="B16" s="152"/>
      <c r="C16" s="153"/>
      <c r="D16" s="153"/>
      <c r="E16" s="153"/>
      <c r="F16" s="153"/>
      <c r="G16" s="153"/>
      <c r="H16" s="153"/>
      <c r="I16" s="153"/>
      <c r="J16" s="153"/>
      <c r="K16" s="154"/>
      <c r="M16" s="7" t="str">
        <f>IF(LEN(B16)&gt;100,"","&lt;&lt; Llargada mínima 100 caràcters.")</f>
        <v>&lt;&lt; Llargada mínima 100 caràcters.</v>
      </c>
    </row>
    <row r="17" spans="2:15" ht="37.5" customHeight="1" thickBot="1" x14ac:dyDescent="0.25"/>
    <row r="18" spans="2:15" s="2" customFormat="1" ht="24.95" customHeight="1" x14ac:dyDescent="0.25">
      <c r="B18" s="119" t="s">
        <v>20</v>
      </c>
      <c r="C18" s="120"/>
      <c r="D18" s="120"/>
      <c r="E18" s="120"/>
      <c r="F18" s="120"/>
      <c r="G18" s="120"/>
      <c r="H18" s="120"/>
      <c r="I18" s="120"/>
      <c r="J18" s="120"/>
      <c r="K18" s="121"/>
      <c r="O18" s="17"/>
    </row>
    <row r="19" spans="2:15" ht="8.25" customHeight="1" x14ac:dyDescent="0.2">
      <c r="B19" s="98"/>
      <c r="C19" s="99"/>
      <c r="D19" s="99"/>
      <c r="E19" s="99"/>
      <c r="F19" s="99"/>
      <c r="G19" s="99"/>
      <c r="H19" s="99"/>
      <c r="I19" s="99"/>
      <c r="J19" s="99"/>
      <c r="K19" s="100"/>
    </row>
    <row r="20" spans="2:15" s="2" customFormat="1" ht="24.95" customHeight="1" x14ac:dyDescent="0.25">
      <c r="B20" s="101" t="s">
        <v>27</v>
      </c>
      <c r="C20" s="102"/>
      <c r="D20" s="102"/>
      <c r="E20" s="102"/>
      <c r="F20" s="102"/>
      <c r="G20" s="102"/>
      <c r="H20" s="102"/>
      <c r="I20" s="102"/>
      <c r="J20" s="102"/>
      <c r="K20" s="103"/>
      <c r="O20" s="17"/>
    </row>
    <row r="21" spans="2:15" ht="45" x14ac:dyDescent="0.2">
      <c r="B21" s="12" t="s">
        <v>0</v>
      </c>
      <c r="C21" s="11" t="s">
        <v>29</v>
      </c>
      <c r="D21" s="10" t="s">
        <v>1</v>
      </c>
      <c r="E21" s="10" t="s">
        <v>2</v>
      </c>
      <c r="F21" s="10" t="s">
        <v>3</v>
      </c>
      <c r="G21" s="10" t="s">
        <v>4</v>
      </c>
      <c r="H21" s="11" t="s">
        <v>5</v>
      </c>
      <c r="I21" s="11" t="s">
        <v>34</v>
      </c>
      <c r="J21" s="11" t="s">
        <v>64</v>
      </c>
      <c r="K21" s="13" t="s">
        <v>62</v>
      </c>
    </row>
    <row r="22" spans="2:15" ht="15" x14ac:dyDescent="0.2">
      <c r="B22" s="42">
        <v>1</v>
      </c>
      <c r="C22" s="30"/>
      <c r="D22" s="30"/>
      <c r="E22" s="31"/>
      <c r="F22" s="32"/>
      <c r="G22" s="29"/>
      <c r="H22" s="32"/>
      <c r="I22" s="37">
        <v>0</v>
      </c>
      <c r="J22" s="8">
        <f>IF(K22&gt;0,K22/I22,0)</f>
        <v>0</v>
      </c>
      <c r="K22" s="38">
        <v>0</v>
      </c>
      <c r="M22" s="7" t="str">
        <f>IF(K22&gt;I22,"&lt;&lt; L'import imputat no pot ser superior a l'import de la factura/tiquet.","")</f>
        <v/>
      </c>
    </row>
    <row r="23" spans="2:15" ht="15" x14ac:dyDescent="0.2">
      <c r="B23" s="42">
        <v>2</v>
      </c>
      <c r="C23" s="30"/>
      <c r="D23" s="30"/>
      <c r="E23" s="31"/>
      <c r="F23" s="32"/>
      <c r="G23" s="29"/>
      <c r="H23" s="32"/>
      <c r="I23" s="37">
        <v>0</v>
      </c>
      <c r="J23" s="8">
        <f t="shared" ref="J23:J41" si="0">IF(K23&gt;0,K23/I23,0)</f>
        <v>0</v>
      </c>
      <c r="K23" s="38">
        <v>0</v>
      </c>
      <c r="M23" s="7" t="str">
        <f t="shared" ref="M23:M41" si="1">IF(K23&gt;I23,"&lt;&lt; L'import imputat no pot ser superior a l'import de la factura/tiquet.","")</f>
        <v/>
      </c>
    </row>
    <row r="24" spans="2:15" ht="15" x14ac:dyDescent="0.2">
      <c r="B24" s="42">
        <v>3</v>
      </c>
      <c r="C24" s="30"/>
      <c r="D24" s="30"/>
      <c r="E24" s="31"/>
      <c r="F24" s="32"/>
      <c r="G24" s="29"/>
      <c r="H24" s="32"/>
      <c r="I24" s="37">
        <v>0</v>
      </c>
      <c r="J24" s="8">
        <f t="shared" si="0"/>
        <v>0</v>
      </c>
      <c r="K24" s="38">
        <v>0</v>
      </c>
      <c r="M24" s="7" t="str">
        <f t="shared" si="1"/>
        <v/>
      </c>
    </row>
    <row r="25" spans="2:15" ht="15" x14ac:dyDescent="0.2">
      <c r="B25" s="42">
        <v>4</v>
      </c>
      <c r="C25" s="30"/>
      <c r="D25" s="30"/>
      <c r="E25" s="31"/>
      <c r="F25" s="32"/>
      <c r="G25" s="29"/>
      <c r="H25" s="32"/>
      <c r="I25" s="37">
        <v>0</v>
      </c>
      <c r="J25" s="8">
        <f t="shared" si="0"/>
        <v>0</v>
      </c>
      <c r="K25" s="38">
        <v>0</v>
      </c>
      <c r="M25" s="7" t="str">
        <f t="shared" si="1"/>
        <v/>
      </c>
    </row>
    <row r="26" spans="2:15" ht="15" x14ac:dyDescent="0.2">
      <c r="B26" s="42">
        <v>5</v>
      </c>
      <c r="C26" s="30"/>
      <c r="D26" s="30"/>
      <c r="E26" s="31"/>
      <c r="F26" s="32"/>
      <c r="G26" s="29"/>
      <c r="H26" s="32"/>
      <c r="I26" s="37">
        <v>0</v>
      </c>
      <c r="J26" s="8">
        <f t="shared" si="0"/>
        <v>0</v>
      </c>
      <c r="K26" s="38">
        <v>0</v>
      </c>
      <c r="M26" s="7" t="str">
        <f t="shared" si="1"/>
        <v/>
      </c>
    </row>
    <row r="27" spans="2:15" ht="15" x14ac:dyDescent="0.2">
      <c r="B27" s="42">
        <v>6</v>
      </c>
      <c r="C27" s="30"/>
      <c r="D27" s="30"/>
      <c r="E27" s="31"/>
      <c r="F27" s="32"/>
      <c r="G27" s="29"/>
      <c r="H27" s="32"/>
      <c r="I27" s="37">
        <v>0</v>
      </c>
      <c r="J27" s="8">
        <f t="shared" si="0"/>
        <v>0</v>
      </c>
      <c r="K27" s="38">
        <v>0</v>
      </c>
      <c r="M27" s="7" t="str">
        <f t="shared" si="1"/>
        <v/>
      </c>
    </row>
    <row r="28" spans="2:15" ht="15" x14ac:dyDescent="0.2">
      <c r="B28" s="42">
        <v>7</v>
      </c>
      <c r="C28" s="30"/>
      <c r="D28" s="30"/>
      <c r="E28" s="31"/>
      <c r="F28" s="32"/>
      <c r="G28" s="29"/>
      <c r="H28" s="32"/>
      <c r="I28" s="37">
        <v>0</v>
      </c>
      <c r="J28" s="8">
        <f t="shared" si="0"/>
        <v>0</v>
      </c>
      <c r="K28" s="38">
        <v>0</v>
      </c>
      <c r="M28" s="7" t="str">
        <f t="shared" si="1"/>
        <v/>
      </c>
    </row>
    <row r="29" spans="2:15" ht="15" x14ac:dyDescent="0.2">
      <c r="B29" s="42">
        <v>8</v>
      </c>
      <c r="C29" s="30"/>
      <c r="D29" s="30"/>
      <c r="E29" s="31"/>
      <c r="F29" s="32"/>
      <c r="G29" s="29"/>
      <c r="H29" s="32"/>
      <c r="I29" s="37">
        <v>0</v>
      </c>
      <c r="J29" s="8">
        <f t="shared" si="0"/>
        <v>0</v>
      </c>
      <c r="K29" s="38">
        <v>0</v>
      </c>
      <c r="M29" s="7" t="str">
        <f t="shared" si="1"/>
        <v/>
      </c>
    </row>
    <row r="30" spans="2:15" ht="15" x14ac:dyDescent="0.2">
      <c r="B30" s="42">
        <v>9</v>
      </c>
      <c r="C30" s="30"/>
      <c r="D30" s="30"/>
      <c r="E30" s="31"/>
      <c r="F30" s="32"/>
      <c r="G30" s="29"/>
      <c r="H30" s="32"/>
      <c r="I30" s="37">
        <v>0</v>
      </c>
      <c r="J30" s="8">
        <f t="shared" si="0"/>
        <v>0</v>
      </c>
      <c r="K30" s="38">
        <v>0</v>
      </c>
      <c r="M30" s="7" t="str">
        <f t="shared" si="1"/>
        <v/>
      </c>
    </row>
    <row r="31" spans="2:15" ht="15" x14ac:dyDescent="0.2">
      <c r="B31" s="42">
        <v>10</v>
      </c>
      <c r="C31" s="30"/>
      <c r="D31" s="30"/>
      <c r="E31" s="31"/>
      <c r="F31" s="32"/>
      <c r="G31" s="29"/>
      <c r="H31" s="32"/>
      <c r="I31" s="37">
        <v>0</v>
      </c>
      <c r="J31" s="8">
        <f t="shared" si="0"/>
        <v>0</v>
      </c>
      <c r="K31" s="38">
        <v>0</v>
      </c>
      <c r="M31" s="7" t="str">
        <f t="shared" si="1"/>
        <v/>
      </c>
    </row>
    <row r="32" spans="2:15" ht="15" x14ac:dyDescent="0.2">
      <c r="B32" s="42">
        <v>11</v>
      </c>
      <c r="C32" s="30"/>
      <c r="D32" s="30"/>
      <c r="E32" s="31"/>
      <c r="F32" s="32"/>
      <c r="G32" s="29"/>
      <c r="H32" s="32"/>
      <c r="I32" s="37">
        <v>0</v>
      </c>
      <c r="J32" s="8">
        <f t="shared" si="0"/>
        <v>0</v>
      </c>
      <c r="K32" s="38">
        <v>0</v>
      </c>
      <c r="M32" s="7" t="str">
        <f t="shared" si="1"/>
        <v/>
      </c>
    </row>
    <row r="33" spans="2:15" ht="15" x14ac:dyDescent="0.2">
      <c r="B33" s="42">
        <v>12</v>
      </c>
      <c r="C33" s="30"/>
      <c r="D33" s="30"/>
      <c r="E33" s="31"/>
      <c r="F33" s="32"/>
      <c r="G33" s="29"/>
      <c r="H33" s="32"/>
      <c r="I33" s="37">
        <v>0</v>
      </c>
      <c r="J33" s="8">
        <f t="shared" si="0"/>
        <v>0</v>
      </c>
      <c r="K33" s="38">
        <v>0</v>
      </c>
      <c r="M33" s="7" t="str">
        <f t="shared" si="1"/>
        <v/>
      </c>
    </row>
    <row r="34" spans="2:15" ht="15" x14ac:dyDescent="0.2">
      <c r="B34" s="42">
        <v>13</v>
      </c>
      <c r="C34" s="30"/>
      <c r="D34" s="30"/>
      <c r="E34" s="31"/>
      <c r="F34" s="32"/>
      <c r="G34" s="29"/>
      <c r="H34" s="32"/>
      <c r="I34" s="37">
        <v>0</v>
      </c>
      <c r="J34" s="8">
        <f t="shared" si="0"/>
        <v>0</v>
      </c>
      <c r="K34" s="38">
        <v>0</v>
      </c>
      <c r="M34" s="7" t="str">
        <f t="shared" si="1"/>
        <v/>
      </c>
    </row>
    <row r="35" spans="2:15" ht="15" x14ac:dyDescent="0.2">
      <c r="B35" s="42">
        <v>14</v>
      </c>
      <c r="C35" s="30"/>
      <c r="D35" s="30"/>
      <c r="E35" s="31"/>
      <c r="F35" s="32"/>
      <c r="G35" s="29"/>
      <c r="H35" s="32"/>
      <c r="I35" s="37">
        <v>0</v>
      </c>
      <c r="J35" s="8">
        <f t="shared" si="0"/>
        <v>0</v>
      </c>
      <c r="K35" s="38">
        <v>0</v>
      </c>
      <c r="M35" s="7" t="str">
        <f t="shared" si="1"/>
        <v/>
      </c>
    </row>
    <row r="36" spans="2:15" ht="15" x14ac:dyDescent="0.2">
      <c r="B36" s="42">
        <v>15</v>
      </c>
      <c r="C36" s="30"/>
      <c r="D36" s="30"/>
      <c r="E36" s="31"/>
      <c r="F36" s="32"/>
      <c r="G36" s="29"/>
      <c r="H36" s="32"/>
      <c r="I36" s="37">
        <v>0</v>
      </c>
      <c r="J36" s="8">
        <f t="shared" si="0"/>
        <v>0</v>
      </c>
      <c r="K36" s="38">
        <v>0</v>
      </c>
      <c r="M36" s="7" t="str">
        <f t="shared" si="1"/>
        <v/>
      </c>
    </row>
    <row r="37" spans="2:15" ht="15" x14ac:dyDescent="0.2">
      <c r="B37" s="42">
        <v>16</v>
      </c>
      <c r="C37" s="30"/>
      <c r="D37" s="30"/>
      <c r="E37" s="31"/>
      <c r="F37" s="32"/>
      <c r="G37" s="29"/>
      <c r="H37" s="32"/>
      <c r="I37" s="37">
        <v>0</v>
      </c>
      <c r="J37" s="8">
        <f t="shared" si="0"/>
        <v>0</v>
      </c>
      <c r="K37" s="38">
        <v>0</v>
      </c>
      <c r="M37" s="7" t="str">
        <f t="shared" si="1"/>
        <v/>
      </c>
    </row>
    <row r="38" spans="2:15" ht="15" x14ac:dyDescent="0.2">
      <c r="B38" s="42">
        <v>17</v>
      </c>
      <c r="C38" s="30"/>
      <c r="D38" s="30"/>
      <c r="E38" s="31"/>
      <c r="F38" s="32"/>
      <c r="G38" s="29"/>
      <c r="H38" s="32"/>
      <c r="I38" s="37">
        <v>0</v>
      </c>
      <c r="J38" s="8">
        <f t="shared" si="0"/>
        <v>0</v>
      </c>
      <c r="K38" s="38">
        <v>0</v>
      </c>
      <c r="M38" s="7" t="str">
        <f t="shared" si="1"/>
        <v/>
      </c>
    </row>
    <row r="39" spans="2:15" ht="15" x14ac:dyDescent="0.2">
      <c r="B39" s="42">
        <v>18</v>
      </c>
      <c r="C39" s="30"/>
      <c r="D39" s="30"/>
      <c r="E39" s="31"/>
      <c r="F39" s="32"/>
      <c r="G39" s="29"/>
      <c r="H39" s="32"/>
      <c r="I39" s="37">
        <v>0</v>
      </c>
      <c r="J39" s="8">
        <f t="shared" si="0"/>
        <v>0</v>
      </c>
      <c r="K39" s="38">
        <v>0</v>
      </c>
      <c r="M39" s="7" t="str">
        <f t="shared" si="1"/>
        <v/>
      </c>
    </row>
    <row r="40" spans="2:15" ht="15" x14ac:dyDescent="0.2">
      <c r="B40" s="42">
        <v>19</v>
      </c>
      <c r="C40" s="30"/>
      <c r="D40" s="30"/>
      <c r="E40" s="31"/>
      <c r="F40" s="32"/>
      <c r="G40" s="29"/>
      <c r="H40" s="32"/>
      <c r="I40" s="37">
        <v>0</v>
      </c>
      <c r="J40" s="8">
        <f t="shared" si="0"/>
        <v>0</v>
      </c>
      <c r="K40" s="38">
        <v>0</v>
      </c>
      <c r="M40" s="7" t="str">
        <f t="shared" si="1"/>
        <v/>
      </c>
    </row>
    <row r="41" spans="2:15" ht="15" x14ac:dyDescent="0.2">
      <c r="B41" s="43">
        <v>20</v>
      </c>
      <c r="C41" s="34"/>
      <c r="D41" s="34"/>
      <c r="E41" s="35"/>
      <c r="F41" s="36"/>
      <c r="G41" s="33"/>
      <c r="H41" s="36"/>
      <c r="I41" s="37">
        <v>0</v>
      </c>
      <c r="J41" s="8">
        <f t="shared" si="0"/>
        <v>0</v>
      </c>
      <c r="K41" s="38">
        <v>0</v>
      </c>
      <c r="M41" s="7" t="str">
        <f t="shared" si="1"/>
        <v/>
      </c>
    </row>
    <row r="42" spans="2:15" s="2" customFormat="1" ht="24.95" customHeight="1" x14ac:dyDescent="0.25">
      <c r="B42" s="155" t="s">
        <v>26</v>
      </c>
      <c r="C42" s="156"/>
      <c r="D42" s="156"/>
      <c r="E42" s="156"/>
      <c r="F42" s="156"/>
      <c r="G42" s="156"/>
      <c r="H42" s="156"/>
      <c r="I42" s="21">
        <f>SUM(I22:I41)</f>
        <v>0</v>
      </c>
      <c r="J42" s="9"/>
      <c r="K42" s="22">
        <f>SUM(K22:K41)</f>
        <v>0</v>
      </c>
      <c r="M42" s="7" t="str">
        <f>IF(AND(B56=0,K42&lt;E10),"&lt;&lt; L'import justificat és inferior a l'import de la subvenció. Haureu de declarar la vostra renúncia a l'import no justificat.","")</f>
        <v>&lt;&lt; L'import justificat és inferior a l'import de la subvenció. Haureu de declarar la vostra renúncia a l'import no justificat.</v>
      </c>
      <c r="O42" s="17"/>
    </row>
    <row r="43" spans="2:15" ht="15" x14ac:dyDescent="0.2">
      <c r="B43" s="14"/>
      <c r="C43" s="6"/>
      <c r="D43" s="6"/>
      <c r="E43" s="6"/>
      <c r="F43" s="6"/>
      <c r="G43" s="6"/>
      <c r="H43" s="6"/>
      <c r="I43" s="6"/>
      <c r="J43" s="6"/>
      <c r="K43" s="48">
        <f>K42+G53</f>
        <v>0</v>
      </c>
      <c r="M43" s="7" t="str">
        <f>IF(K42&gt;E10,"&lt;&lt; L'import imputat no pot ser superior a l'import de la subvenció.","")</f>
        <v/>
      </c>
    </row>
    <row r="44" spans="2:15" ht="14.25" customHeight="1" x14ac:dyDescent="0.2">
      <c r="B44" s="140" t="s">
        <v>30</v>
      </c>
      <c r="C44" s="141"/>
      <c r="D44" s="141"/>
      <c r="E44" s="141"/>
      <c r="F44" s="141"/>
      <c r="G44" s="141"/>
      <c r="H44" s="141"/>
      <c r="I44" s="141"/>
      <c r="J44" s="141"/>
      <c r="K44" s="142"/>
      <c r="L44" s="5"/>
    </row>
    <row r="45" spans="2:15" ht="14.25" customHeight="1" x14ac:dyDescent="0.2">
      <c r="B45" s="140" t="s">
        <v>31</v>
      </c>
      <c r="C45" s="141"/>
      <c r="D45" s="141"/>
      <c r="E45" s="141"/>
      <c r="F45" s="141"/>
      <c r="G45" s="141"/>
      <c r="H45" s="141"/>
      <c r="I45" s="141"/>
      <c r="J45" s="141"/>
      <c r="K45" s="142"/>
      <c r="L45" s="5"/>
    </row>
    <row r="46" spans="2:15" x14ac:dyDescent="0.2">
      <c r="B46" s="140" t="s">
        <v>32</v>
      </c>
      <c r="C46" s="141"/>
      <c r="D46" s="141"/>
      <c r="E46" s="141"/>
      <c r="F46" s="141"/>
      <c r="G46" s="141"/>
      <c r="H46" s="141"/>
      <c r="I46" s="141"/>
      <c r="J46" s="141"/>
      <c r="K46" s="142"/>
      <c r="L46" s="5"/>
    </row>
    <row r="47" spans="2:15" ht="27" customHeight="1" x14ac:dyDescent="0.2">
      <c r="B47" s="131" t="s">
        <v>33</v>
      </c>
      <c r="C47" s="132"/>
      <c r="D47" s="132"/>
      <c r="E47" s="132"/>
      <c r="F47" s="132"/>
      <c r="G47" s="132"/>
      <c r="H47" s="132"/>
      <c r="I47" s="132"/>
      <c r="J47" s="132"/>
      <c r="K47" s="133"/>
      <c r="L47" s="5"/>
    </row>
    <row r="48" spans="2:15" x14ac:dyDescent="0.2">
      <c r="B48" s="134" t="s">
        <v>63</v>
      </c>
      <c r="C48" s="135"/>
      <c r="D48" s="135"/>
      <c r="E48" s="135"/>
      <c r="F48" s="135"/>
      <c r="G48" s="135"/>
      <c r="H48" s="135"/>
      <c r="I48" s="135"/>
      <c r="J48" s="135"/>
      <c r="K48" s="136"/>
      <c r="L48" s="5"/>
    </row>
    <row r="49" spans="2:22" ht="21.75" customHeight="1" x14ac:dyDescent="0.2">
      <c r="B49" s="15"/>
      <c r="K49" s="16"/>
    </row>
    <row r="50" spans="2:22" s="2" customFormat="1" ht="24.95" customHeight="1" x14ac:dyDescent="0.25">
      <c r="B50" s="101" t="s">
        <v>67</v>
      </c>
      <c r="C50" s="102"/>
      <c r="D50" s="102"/>
      <c r="E50" s="102"/>
      <c r="F50" s="102"/>
      <c r="G50" s="102"/>
      <c r="H50" s="102"/>
      <c r="I50" s="102"/>
      <c r="J50" s="102"/>
      <c r="K50" s="103"/>
      <c r="O50" s="17"/>
      <c r="P50" s="17"/>
      <c r="Q50" s="17"/>
    </row>
    <row r="51" spans="2:22" ht="75" customHeight="1" x14ac:dyDescent="0.25">
      <c r="B51" s="137" t="s">
        <v>70</v>
      </c>
      <c r="C51" s="138"/>
      <c r="D51" s="138"/>
      <c r="E51" s="138"/>
      <c r="F51" s="138"/>
      <c r="G51" s="138"/>
      <c r="H51" s="138"/>
      <c r="I51" s="138"/>
      <c r="J51" s="138"/>
      <c r="K51" s="139"/>
    </row>
    <row r="52" spans="2:22" ht="27.75" customHeight="1" x14ac:dyDescent="0.25">
      <c r="B52" s="15"/>
      <c r="D52" s="1" t="s">
        <v>69</v>
      </c>
      <c r="G52" s="23">
        <f>SUMIF(C22:C41,"Tiquet",K22:K41)</f>
        <v>0</v>
      </c>
      <c r="H52" s="56" t="str">
        <f>IFERROR(IF(OR(G52&gt;100,G52&gt;(E10*0.2))," &lt;&lt; Supera els límits establerts.",""),"")</f>
        <v/>
      </c>
      <c r="I52" s="57">
        <f>IF(G52&gt;=0.01,100,0)</f>
        <v>0</v>
      </c>
      <c r="J52" s="57">
        <f>IFERROR(SE10*0.2,0)</f>
        <v>0</v>
      </c>
      <c r="K52" s="58">
        <f>MIN(E10,K43)</f>
        <v>0</v>
      </c>
      <c r="N52" s="45"/>
      <c r="O52" s="46"/>
    </row>
    <row r="53" spans="2:22" ht="21.75" customHeight="1" x14ac:dyDescent="0.25">
      <c r="B53" s="15"/>
      <c r="D53" s="1" t="str">
        <f>IFERROR(IF(G53=0,"","Es descomptarà l'import indegut de"),"")</f>
        <v/>
      </c>
      <c r="G53" s="55">
        <f>IFERROR(IF(H53&gt;=0.01,SUM(-H53),0),0)</f>
        <v>0</v>
      </c>
      <c r="H53" s="59">
        <f>IFERROR(MAX(I53,J53),0)</f>
        <v>0</v>
      </c>
      <c r="I53" s="57">
        <f>IF(I52=100,G52-100,0)</f>
        <v>0</v>
      </c>
      <c r="J53" s="60">
        <f>IF(J52&gt;0,G52-J52,0)</f>
        <v>0</v>
      </c>
      <c r="K53" s="58"/>
      <c r="N53" s="47"/>
      <c r="O53" s="46"/>
    </row>
    <row r="54" spans="2:22" ht="21.75" customHeight="1" x14ac:dyDescent="0.2">
      <c r="B54" s="15"/>
      <c r="H54" s="61">
        <f>IFERROR(SUM(E10-K42-G53),0)</f>
        <v>0</v>
      </c>
      <c r="I54" s="62" t="str">
        <f>TEXT(H54,"#.##,## €")</f>
        <v>, €</v>
      </c>
      <c r="K54" s="16"/>
      <c r="N54" s="3"/>
    </row>
    <row r="55" spans="2:22" s="2" customFormat="1" ht="24.95" customHeight="1" thickBot="1" x14ac:dyDescent="0.3">
      <c r="B55" s="101" t="s">
        <v>61</v>
      </c>
      <c r="C55" s="102"/>
      <c r="D55" s="102"/>
      <c r="E55" s="102"/>
      <c r="F55" s="102"/>
      <c r="G55" s="102"/>
      <c r="H55" s="102"/>
      <c r="I55" s="102"/>
      <c r="J55" s="102"/>
      <c r="K55" s="103"/>
      <c r="N55" s="27"/>
      <c r="O55" s="17"/>
    </row>
    <row r="56" spans="2:22" s="2" customFormat="1" ht="46.5" customHeight="1" thickBot="1" x14ac:dyDescent="0.3">
      <c r="B56" s="44"/>
      <c r="C56" s="104" t="str">
        <f>IFERROR(IF(H54&gt;0.01,"L'entitat declara la seva RENÚNCIA a l'import de "&amp;I54&amp;" no justificat correctament i es compromet a la devolució de l'import cobrat que correspongui (si escau).","No aplica"),"No aplica")</f>
        <v>No aplica</v>
      </c>
      <c r="D56" s="105"/>
      <c r="E56" s="105"/>
      <c r="F56" s="105"/>
      <c r="G56" s="105"/>
      <c r="H56" s="105"/>
      <c r="I56" s="105"/>
      <c r="J56" s="105"/>
      <c r="K56" s="106"/>
      <c r="M56" s="7" t="str">
        <f>IF(AND(B56=0,LEN(C56)&gt;67),"&lt;&lt; Heu de marcar la casella amb una X.","")</f>
        <v/>
      </c>
      <c r="N56" s="27"/>
      <c r="O56" s="17"/>
    </row>
    <row r="57" spans="2:22" ht="21.75" customHeight="1" x14ac:dyDescent="0.2">
      <c r="B57" s="15"/>
      <c r="K57" s="16"/>
      <c r="N57" s="27"/>
      <c r="O57" s="17"/>
      <c r="P57" s="2"/>
      <c r="Q57" s="2"/>
      <c r="R57" s="2"/>
      <c r="S57" s="2"/>
      <c r="T57" s="2"/>
      <c r="U57" s="2"/>
      <c r="V57" s="2"/>
    </row>
    <row r="58" spans="2:22" s="2" customFormat="1" ht="24.95" customHeight="1" x14ac:dyDescent="0.25">
      <c r="B58" s="101" t="s">
        <v>35</v>
      </c>
      <c r="C58" s="102"/>
      <c r="D58" s="102"/>
      <c r="E58" s="102"/>
      <c r="F58" s="102"/>
      <c r="G58" s="102"/>
      <c r="H58" s="102"/>
      <c r="I58" s="102"/>
      <c r="J58" s="102"/>
      <c r="K58" s="103"/>
      <c r="N58" s="27"/>
      <c r="O58" s="17"/>
    </row>
    <row r="59" spans="2:22" ht="16.5" customHeight="1" x14ac:dyDescent="0.2">
      <c r="B59" s="98"/>
      <c r="C59" s="99"/>
      <c r="D59" s="99"/>
      <c r="E59" s="99"/>
      <c r="F59" s="99"/>
      <c r="G59" s="99"/>
      <c r="H59" s="99"/>
      <c r="I59" s="99"/>
      <c r="J59" s="99"/>
      <c r="K59" s="100"/>
    </row>
    <row r="60" spans="2:22" ht="18" customHeight="1" x14ac:dyDescent="0.2">
      <c r="B60" s="125" t="s">
        <v>39</v>
      </c>
      <c r="C60" s="126"/>
      <c r="D60" s="126"/>
      <c r="E60" s="126"/>
      <c r="F60" s="126"/>
      <c r="G60" s="126"/>
      <c r="H60" s="126"/>
      <c r="I60" s="126"/>
      <c r="J60" s="126"/>
      <c r="K60" s="127"/>
    </row>
    <row r="61" spans="2:22" ht="18" customHeight="1" x14ac:dyDescent="0.2">
      <c r="B61" s="122" t="s">
        <v>38</v>
      </c>
      <c r="C61" s="123"/>
      <c r="D61" s="123"/>
      <c r="E61" s="123"/>
      <c r="F61" s="123"/>
      <c r="G61" s="123"/>
      <c r="H61" s="123"/>
      <c r="I61" s="124"/>
      <c r="J61" s="80">
        <v>0</v>
      </c>
      <c r="K61" s="81"/>
    </row>
    <row r="62" spans="2:22" ht="18" customHeight="1" x14ac:dyDescent="0.2">
      <c r="B62" s="122" t="s">
        <v>40</v>
      </c>
      <c r="C62" s="123"/>
      <c r="D62" s="123"/>
      <c r="E62" s="123"/>
      <c r="F62" s="123"/>
      <c r="G62" s="123"/>
      <c r="H62" s="123"/>
      <c r="I62" s="124"/>
      <c r="J62" s="80">
        <v>0</v>
      </c>
      <c r="K62" s="81"/>
    </row>
    <row r="63" spans="2:22" ht="30.75" customHeight="1" x14ac:dyDescent="0.2">
      <c r="B63" s="104" t="str">
        <f>"Subvenció de l'Ajuntament de Tona - "&amp;E8</f>
        <v>Subvenció de l'Ajuntament de Tona - --- Seleccioneu una opció ---</v>
      </c>
      <c r="C63" s="105"/>
      <c r="D63" s="105"/>
      <c r="E63" s="105"/>
      <c r="F63" s="105"/>
      <c r="G63" s="105"/>
      <c r="H63" s="105"/>
      <c r="I63" s="128"/>
      <c r="J63" s="129">
        <f>IFERROR(MIN(M63,E10),"0")</f>
        <v>0</v>
      </c>
      <c r="K63" s="130"/>
      <c r="M63" s="40">
        <f>K42-G53</f>
        <v>0</v>
      </c>
    </row>
    <row r="64" spans="2:22" ht="18" customHeight="1" x14ac:dyDescent="0.25">
      <c r="B64" s="122" t="s">
        <v>41</v>
      </c>
      <c r="C64" s="123"/>
      <c r="D64" s="123"/>
      <c r="E64" s="123"/>
      <c r="F64" s="123"/>
      <c r="G64" s="123"/>
      <c r="H64" s="123"/>
      <c r="I64" s="124"/>
      <c r="J64" s="80">
        <v>0</v>
      </c>
      <c r="K64" s="81"/>
      <c r="M64" s="24" t="str">
        <f>IF(AND(J96&gt;0,J64&lt;=0),"&lt;&lt; Heu indicat que rebeu subvencions més avall. Les heu d'incloure a l'estructura de finançament.","")</f>
        <v/>
      </c>
    </row>
    <row r="65" spans="2:11" ht="18" customHeight="1" x14ac:dyDescent="0.2">
      <c r="B65" s="107" t="s">
        <v>65</v>
      </c>
      <c r="C65" s="108"/>
      <c r="D65" s="108"/>
      <c r="E65" s="108"/>
      <c r="F65" s="108"/>
      <c r="G65" s="108"/>
      <c r="H65" s="108"/>
      <c r="I65" s="109"/>
      <c r="J65" s="110"/>
      <c r="K65" s="111"/>
    </row>
    <row r="66" spans="2:11" ht="18" customHeight="1" x14ac:dyDescent="0.2">
      <c r="B66" s="92" t="s">
        <v>206</v>
      </c>
      <c r="C66" s="93"/>
      <c r="D66" s="93"/>
      <c r="E66" s="93"/>
      <c r="F66" s="93"/>
      <c r="G66" s="93"/>
      <c r="H66" s="93"/>
      <c r="I66" s="94"/>
      <c r="J66" s="80">
        <v>0</v>
      </c>
      <c r="K66" s="81"/>
    </row>
    <row r="67" spans="2:11" ht="18" customHeight="1" x14ac:dyDescent="0.2">
      <c r="B67" s="92" t="s">
        <v>206</v>
      </c>
      <c r="C67" s="93"/>
      <c r="D67" s="93"/>
      <c r="E67" s="93"/>
      <c r="F67" s="93"/>
      <c r="G67" s="93"/>
      <c r="H67" s="93"/>
      <c r="I67" s="94"/>
      <c r="J67" s="80">
        <v>0</v>
      </c>
      <c r="K67" s="81"/>
    </row>
    <row r="68" spans="2:11" ht="18" customHeight="1" x14ac:dyDescent="0.2">
      <c r="B68" s="92" t="s">
        <v>206</v>
      </c>
      <c r="C68" s="93"/>
      <c r="D68" s="93"/>
      <c r="E68" s="93"/>
      <c r="F68" s="93"/>
      <c r="G68" s="93"/>
      <c r="H68" s="93"/>
      <c r="I68" s="94"/>
      <c r="J68" s="80">
        <v>0</v>
      </c>
      <c r="K68" s="81"/>
    </row>
    <row r="69" spans="2:11" ht="18" customHeight="1" x14ac:dyDescent="0.2">
      <c r="B69" s="95" t="s">
        <v>42</v>
      </c>
      <c r="C69" s="96"/>
      <c r="D69" s="96"/>
      <c r="E69" s="96"/>
      <c r="F69" s="96"/>
      <c r="G69" s="96"/>
      <c r="H69" s="96"/>
      <c r="I69" s="97"/>
      <c r="J69" s="112">
        <f>SUM(J61:K68)</f>
        <v>0</v>
      </c>
      <c r="K69" s="113"/>
    </row>
    <row r="70" spans="2:11" ht="16.5" customHeight="1" x14ac:dyDescent="0.2">
      <c r="B70" s="98"/>
      <c r="C70" s="99"/>
      <c r="D70" s="99"/>
      <c r="E70" s="99"/>
      <c r="F70" s="99"/>
      <c r="G70" s="99"/>
      <c r="H70" s="99"/>
      <c r="I70" s="99"/>
      <c r="J70" s="99"/>
      <c r="K70" s="100"/>
    </row>
    <row r="71" spans="2:11" ht="18" customHeight="1" x14ac:dyDescent="0.2">
      <c r="B71" s="125" t="s">
        <v>43</v>
      </c>
      <c r="C71" s="126"/>
      <c r="D71" s="126"/>
      <c r="E71" s="126"/>
      <c r="F71" s="126"/>
      <c r="G71" s="126"/>
      <c r="H71" s="126"/>
      <c r="I71" s="126"/>
      <c r="J71" s="126"/>
      <c r="K71" s="127"/>
    </row>
    <row r="72" spans="2:11" ht="18" customHeight="1" x14ac:dyDescent="0.2">
      <c r="B72" s="122" t="s">
        <v>45</v>
      </c>
      <c r="C72" s="123"/>
      <c r="D72" s="123"/>
      <c r="E72" s="123"/>
      <c r="F72" s="123"/>
      <c r="G72" s="123"/>
      <c r="H72" s="123"/>
      <c r="I72" s="124"/>
      <c r="J72" s="80">
        <v>0</v>
      </c>
      <c r="K72" s="81"/>
    </row>
    <row r="73" spans="2:11" ht="18" customHeight="1" x14ac:dyDescent="0.2">
      <c r="B73" s="122" t="s">
        <v>46</v>
      </c>
      <c r="C73" s="123"/>
      <c r="D73" s="123"/>
      <c r="E73" s="123"/>
      <c r="F73" s="123"/>
      <c r="G73" s="123"/>
      <c r="H73" s="123"/>
      <c r="I73" s="124"/>
      <c r="J73" s="80">
        <v>0</v>
      </c>
      <c r="K73" s="81"/>
    </row>
    <row r="74" spans="2:11" ht="18" customHeight="1" x14ac:dyDescent="0.2">
      <c r="B74" s="122" t="s">
        <v>47</v>
      </c>
      <c r="C74" s="123"/>
      <c r="D74" s="123"/>
      <c r="E74" s="123"/>
      <c r="F74" s="123"/>
      <c r="G74" s="123"/>
      <c r="H74" s="123"/>
      <c r="I74" s="124"/>
      <c r="J74" s="80">
        <v>0</v>
      </c>
      <c r="K74" s="81"/>
    </row>
    <row r="75" spans="2:11" ht="18" customHeight="1" x14ac:dyDescent="0.2">
      <c r="B75" s="122" t="s">
        <v>48</v>
      </c>
      <c r="C75" s="123"/>
      <c r="D75" s="123"/>
      <c r="E75" s="123"/>
      <c r="F75" s="123"/>
      <c r="G75" s="123"/>
      <c r="H75" s="123"/>
      <c r="I75" s="124"/>
      <c r="J75" s="80">
        <v>0</v>
      </c>
      <c r="K75" s="81"/>
    </row>
    <row r="76" spans="2:11" ht="18" customHeight="1" x14ac:dyDescent="0.2">
      <c r="B76" s="107" t="s">
        <v>66</v>
      </c>
      <c r="C76" s="108"/>
      <c r="D76" s="108"/>
      <c r="E76" s="108"/>
      <c r="F76" s="108"/>
      <c r="G76" s="108"/>
      <c r="H76" s="108"/>
      <c r="I76" s="109"/>
      <c r="J76" s="110"/>
      <c r="K76" s="111"/>
    </row>
    <row r="77" spans="2:11" ht="18" customHeight="1" x14ac:dyDescent="0.2">
      <c r="B77" s="92" t="s">
        <v>206</v>
      </c>
      <c r="C77" s="93"/>
      <c r="D77" s="93"/>
      <c r="E77" s="93"/>
      <c r="F77" s="93"/>
      <c r="G77" s="93"/>
      <c r="H77" s="93"/>
      <c r="I77" s="94"/>
      <c r="J77" s="80">
        <v>0</v>
      </c>
      <c r="K77" s="81"/>
    </row>
    <row r="78" spans="2:11" ht="18" customHeight="1" x14ac:dyDescent="0.2">
      <c r="B78" s="92" t="s">
        <v>206</v>
      </c>
      <c r="C78" s="93"/>
      <c r="D78" s="93"/>
      <c r="E78" s="93"/>
      <c r="F78" s="93"/>
      <c r="G78" s="93"/>
      <c r="H78" s="93"/>
      <c r="I78" s="94"/>
      <c r="J78" s="80">
        <v>0</v>
      </c>
      <c r="K78" s="81"/>
    </row>
    <row r="79" spans="2:11" ht="18" customHeight="1" x14ac:dyDescent="0.2">
      <c r="B79" s="92" t="s">
        <v>206</v>
      </c>
      <c r="C79" s="93"/>
      <c r="D79" s="93"/>
      <c r="E79" s="93"/>
      <c r="F79" s="93"/>
      <c r="G79" s="93"/>
      <c r="H79" s="93"/>
      <c r="I79" s="94"/>
      <c r="J79" s="80">
        <v>0</v>
      </c>
      <c r="K79" s="81"/>
    </row>
    <row r="80" spans="2:11" ht="18" customHeight="1" x14ac:dyDescent="0.2">
      <c r="B80" s="95" t="s">
        <v>44</v>
      </c>
      <c r="C80" s="96"/>
      <c r="D80" s="96"/>
      <c r="E80" s="96"/>
      <c r="F80" s="96"/>
      <c r="G80" s="96"/>
      <c r="H80" s="96"/>
      <c r="I80" s="97"/>
      <c r="J80" s="112">
        <f>SUM(J72:K79)</f>
        <v>0</v>
      </c>
      <c r="K80" s="113"/>
    </row>
    <row r="81" spans="2:15" ht="16.5" customHeight="1" x14ac:dyDescent="0.2">
      <c r="B81" s="98"/>
      <c r="C81" s="99"/>
      <c r="D81" s="99"/>
      <c r="E81" s="99"/>
      <c r="F81" s="99"/>
      <c r="G81" s="99"/>
      <c r="H81" s="99"/>
      <c r="I81" s="99"/>
      <c r="J81" s="99"/>
      <c r="K81" s="100"/>
    </row>
    <row r="82" spans="2:15" ht="18" customHeight="1" thickBot="1" x14ac:dyDescent="0.25">
      <c r="B82" s="114" t="s">
        <v>49</v>
      </c>
      <c r="C82" s="115"/>
      <c r="D82" s="115"/>
      <c r="E82" s="115"/>
      <c r="F82" s="115"/>
      <c r="G82" s="115"/>
      <c r="H82" s="115"/>
      <c r="I82" s="116"/>
      <c r="J82" s="117">
        <f>J69-J80</f>
        <v>0</v>
      </c>
      <c r="K82" s="118"/>
      <c r="M82" s="7" t="str">
        <f>IF(OR(J82&lt;0,J82&gt;0),"&lt;&lt; L'import d'ingressos i despeses ha de coincidir.", "")</f>
        <v/>
      </c>
    </row>
    <row r="83" spans="2:15" ht="37.5" customHeight="1" thickBot="1" x14ac:dyDescent="0.25"/>
    <row r="84" spans="2:15" ht="24.95" customHeight="1" x14ac:dyDescent="0.2">
      <c r="B84" s="119" t="s">
        <v>50</v>
      </c>
      <c r="C84" s="120"/>
      <c r="D84" s="120"/>
      <c r="E84" s="120"/>
      <c r="F84" s="120"/>
      <c r="G84" s="120"/>
      <c r="H84" s="120"/>
      <c r="I84" s="120"/>
      <c r="J84" s="120"/>
      <c r="K84" s="121"/>
    </row>
    <row r="85" spans="2:15" ht="16.5" customHeight="1" x14ac:dyDescent="0.2">
      <c r="B85" s="98"/>
      <c r="C85" s="99"/>
      <c r="D85" s="99"/>
      <c r="E85" s="99"/>
      <c r="F85" s="99"/>
      <c r="G85" s="99"/>
      <c r="H85" s="99"/>
      <c r="I85" s="99"/>
      <c r="J85" s="99"/>
      <c r="K85" s="100"/>
    </row>
    <row r="86" spans="2:15" s="2" customFormat="1" ht="24.95" customHeight="1" x14ac:dyDescent="0.25">
      <c r="B86" s="101" t="s">
        <v>53</v>
      </c>
      <c r="C86" s="102"/>
      <c r="D86" s="102"/>
      <c r="E86" s="102"/>
      <c r="F86" s="102"/>
      <c r="G86" s="102"/>
      <c r="H86" s="102"/>
      <c r="I86" s="102"/>
      <c r="J86" s="102"/>
      <c r="K86" s="103"/>
      <c r="O86" s="17"/>
    </row>
    <row r="87" spans="2:15" ht="18" customHeight="1" thickBot="1" x14ac:dyDescent="0.25">
      <c r="B87" s="20" t="s">
        <v>51</v>
      </c>
      <c r="K87" s="16"/>
      <c r="M87" s="7" t="str">
        <f>IF(AND(J64=0,LEN(B88)=0),"&lt;&lt; Heu de marcar la casella amb una X.","")</f>
        <v>&lt;&lt; Heu de marcar la casella amb una X.</v>
      </c>
    </row>
    <row r="88" spans="2:15" s="2" customFormat="1" ht="46.5" customHeight="1" thickBot="1" x14ac:dyDescent="0.3">
      <c r="B88" s="44"/>
      <c r="C88" s="104" t="s">
        <v>52</v>
      </c>
      <c r="D88" s="105"/>
      <c r="E88" s="105"/>
      <c r="F88" s="105"/>
      <c r="G88" s="105"/>
      <c r="H88" s="105"/>
      <c r="I88" s="105"/>
      <c r="J88" s="105"/>
      <c r="K88" s="106"/>
      <c r="M88" s="7" t="str">
        <f>IF(AND(J64&gt;0, LEN(B88)=1),"&lt;&lt; Heu declarat que rebeu subvencions d'altres entitats en l'apartat d'estructura de finançament. Cal que desmarqueu aquesta casella.","")</f>
        <v/>
      </c>
      <c r="O88" s="17"/>
    </row>
    <row r="89" spans="2:15" ht="18" customHeight="1" x14ac:dyDescent="0.2">
      <c r="B89" s="15"/>
      <c r="K89" s="16"/>
    </row>
    <row r="90" spans="2:15" s="2" customFormat="1" ht="24.95" customHeight="1" x14ac:dyDescent="0.25">
      <c r="B90" s="101" t="s">
        <v>54</v>
      </c>
      <c r="C90" s="102"/>
      <c r="D90" s="102"/>
      <c r="E90" s="102"/>
      <c r="F90" s="102"/>
      <c r="G90" s="102"/>
      <c r="H90" s="102"/>
      <c r="I90" s="102"/>
      <c r="J90" s="102"/>
      <c r="K90" s="103"/>
      <c r="O90" s="17"/>
    </row>
    <row r="91" spans="2:15" ht="18" customHeight="1" x14ac:dyDescent="0.2">
      <c r="B91" s="87" t="s">
        <v>56</v>
      </c>
      <c r="C91" s="88"/>
      <c r="D91" s="88"/>
      <c r="E91" s="88"/>
      <c r="F91" s="88"/>
      <c r="G91" s="88"/>
      <c r="H91" s="88"/>
      <c r="I91" s="89"/>
      <c r="J91" s="90" t="s">
        <v>55</v>
      </c>
      <c r="K91" s="91"/>
      <c r="M91" s="7" t="str">
        <f>IF(AND(J64&gt;0,J96&lt;=0),"&lt;&lt; Heu declarat que rebeu subvencions d'altres entitats en l'apartat d'estructura de finançament. Heu d'indicar quines.","")</f>
        <v/>
      </c>
    </row>
    <row r="92" spans="2:15" ht="18" customHeight="1" x14ac:dyDescent="0.2">
      <c r="B92" s="77"/>
      <c r="C92" s="78"/>
      <c r="D92" s="78"/>
      <c r="E92" s="78"/>
      <c r="F92" s="78"/>
      <c r="G92" s="78"/>
      <c r="H92" s="78"/>
      <c r="I92" s="79"/>
      <c r="J92" s="80">
        <v>0</v>
      </c>
      <c r="K92" s="81"/>
      <c r="M92" s="7"/>
    </row>
    <row r="93" spans="2:15" ht="18" customHeight="1" x14ac:dyDescent="0.2">
      <c r="B93" s="77"/>
      <c r="C93" s="78"/>
      <c r="D93" s="78"/>
      <c r="E93" s="78"/>
      <c r="F93" s="78"/>
      <c r="G93" s="78"/>
      <c r="H93" s="78"/>
      <c r="I93" s="79"/>
      <c r="J93" s="80">
        <v>0</v>
      </c>
      <c r="K93" s="81"/>
    </row>
    <row r="94" spans="2:15" ht="18" customHeight="1" x14ac:dyDescent="0.2">
      <c r="B94" s="77"/>
      <c r="C94" s="78"/>
      <c r="D94" s="78"/>
      <c r="E94" s="78"/>
      <c r="F94" s="78"/>
      <c r="G94" s="78"/>
      <c r="H94" s="78"/>
      <c r="I94" s="79"/>
      <c r="J94" s="80">
        <v>0</v>
      </c>
      <c r="K94" s="81"/>
    </row>
    <row r="95" spans="2:15" ht="18" customHeight="1" x14ac:dyDescent="0.2">
      <c r="B95" s="77"/>
      <c r="C95" s="78"/>
      <c r="D95" s="78"/>
      <c r="E95" s="78"/>
      <c r="F95" s="78"/>
      <c r="G95" s="78"/>
      <c r="H95" s="78"/>
      <c r="I95" s="79"/>
      <c r="J95" s="80">
        <v>0</v>
      </c>
      <c r="K95" s="81"/>
    </row>
    <row r="96" spans="2:15" ht="18" customHeight="1" thickBot="1" x14ac:dyDescent="0.25">
      <c r="B96" s="82" t="s">
        <v>57</v>
      </c>
      <c r="C96" s="83"/>
      <c r="D96" s="83"/>
      <c r="E96" s="83"/>
      <c r="F96" s="83"/>
      <c r="G96" s="83"/>
      <c r="H96" s="83"/>
      <c r="I96" s="84"/>
      <c r="J96" s="85">
        <f>SUM(J92:K95)</f>
        <v>0</v>
      </c>
      <c r="K96" s="86"/>
      <c r="M96" s="7" t="str">
        <f>IF(OR(J96&lt;J64,J96&gt;J64),"&lt;&lt; L'import total d'altres subvencions ha de coincidir amb l'import indicat en l'estructura de finançament", "")</f>
        <v/>
      </c>
    </row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  <row r="102" ht="18" customHeight="1" x14ac:dyDescent="0.2"/>
    <row r="103" ht="18" customHeight="1" x14ac:dyDescent="0.2"/>
    <row r="104" ht="18" customHeight="1" x14ac:dyDescent="0.2"/>
    <row r="105" ht="18" customHeight="1" x14ac:dyDescent="0.2"/>
    <row r="106" ht="18" customHeight="1" x14ac:dyDescent="0.2"/>
    <row r="107" ht="18" customHeight="1" x14ac:dyDescent="0.2"/>
    <row r="108" ht="18" customHeight="1" x14ac:dyDescent="0.2"/>
    <row r="109" ht="18" customHeight="1" x14ac:dyDescent="0.2"/>
    <row r="110" ht="18" customHeight="1" x14ac:dyDescent="0.2"/>
    <row r="111" ht="18" customHeight="1" x14ac:dyDescent="0.2"/>
    <row r="112" ht="18" customHeight="1" x14ac:dyDescent="0.2"/>
    <row r="113" ht="18" customHeight="1" x14ac:dyDescent="0.2"/>
    <row r="114" ht="18" customHeight="1" x14ac:dyDescent="0.2"/>
    <row r="115" ht="18" customHeight="1" x14ac:dyDescent="0.2"/>
    <row r="116" ht="18" customHeight="1" x14ac:dyDescent="0.2"/>
    <row r="117" ht="18" customHeight="1" x14ac:dyDescent="0.2"/>
    <row r="118" ht="18" customHeight="1" x14ac:dyDescent="0.2"/>
    <row r="119" ht="18" customHeight="1" x14ac:dyDescent="0.2"/>
    <row r="120" ht="18" customHeight="1" x14ac:dyDescent="0.2"/>
    <row r="121" ht="18" customHeight="1" x14ac:dyDescent="0.2"/>
    <row r="122" ht="18" customHeight="1" x14ac:dyDescent="0.2"/>
    <row r="123" ht="18" customHeight="1" x14ac:dyDescent="0.2"/>
    <row r="124" ht="18" customHeight="1" x14ac:dyDescent="0.2"/>
    <row r="125" ht="18" customHeight="1" x14ac:dyDescent="0.2"/>
    <row r="126" ht="18" customHeight="1" x14ac:dyDescent="0.2"/>
    <row r="127" ht="18" customHeight="1" x14ac:dyDescent="0.2"/>
    <row r="128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  <row r="140" ht="18" customHeight="1" x14ac:dyDescent="0.2"/>
    <row r="141" ht="18" customHeight="1" x14ac:dyDescent="0.2"/>
    <row r="142" ht="18" customHeight="1" x14ac:dyDescent="0.2"/>
    <row r="143" ht="18" customHeight="1" x14ac:dyDescent="0.2"/>
    <row r="144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</sheetData>
  <sheetProtection algorithmName="SHA-512" hashValue="KU5LhHbhhKJS14CPQKCGSkQiO/inyWfGAoGsiTK3zQQs6rvMLTXIkQMCGBafEIGjUVl/Z7sqmNox1F/lIcJEWw==" saltValue="faP93dZlV2TZMDyGhC0tDQ==" spinCount="100000" sheet="1" selectLockedCells="1"/>
  <mergeCells count="96">
    <mergeCell ref="B1:K1"/>
    <mergeCell ref="B2:K2"/>
    <mergeCell ref="N2:O2"/>
    <mergeCell ref="B4:K4"/>
    <mergeCell ref="B5:C5"/>
    <mergeCell ref="D5:H5"/>
    <mergeCell ref="J5:K5"/>
    <mergeCell ref="N9:O11"/>
    <mergeCell ref="B10:D10"/>
    <mergeCell ref="E10:F10"/>
    <mergeCell ref="G10:H10"/>
    <mergeCell ref="I10:K10"/>
    <mergeCell ref="B7:K7"/>
    <mergeCell ref="B8:D8"/>
    <mergeCell ref="E8:K8"/>
    <mergeCell ref="B9:D9"/>
    <mergeCell ref="E9:K9"/>
    <mergeCell ref="B46:K46"/>
    <mergeCell ref="B12:K12"/>
    <mergeCell ref="B13:K13"/>
    <mergeCell ref="B14:K14"/>
    <mergeCell ref="B15:K15"/>
    <mergeCell ref="B16:K16"/>
    <mergeCell ref="B18:K18"/>
    <mergeCell ref="B19:K19"/>
    <mergeCell ref="B20:K20"/>
    <mergeCell ref="B42:H42"/>
    <mergeCell ref="B44:K44"/>
    <mergeCell ref="B45:K45"/>
    <mergeCell ref="B62:I62"/>
    <mergeCell ref="J62:K62"/>
    <mergeCell ref="B47:K47"/>
    <mergeCell ref="B48:K48"/>
    <mergeCell ref="B50:K50"/>
    <mergeCell ref="B51:K51"/>
    <mergeCell ref="B55:K55"/>
    <mergeCell ref="C56:K56"/>
    <mergeCell ref="B58:K58"/>
    <mergeCell ref="B59:K59"/>
    <mergeCell ref="B60:K60"/>
    <mergeCell ref="B61:I61"/>
    <mergeCell ref="J61:K61"/>
    <mergeCell ref="B63:I63"/>
    <mergeCell ref="J63:K63"/>
    <mergeCell ref="B64:I64"/>
    <mergeCell ref="J64:K64"/>
    <mergeCell ref="B65:I65"/>
    <mergeCell ref="J65:K65"/>
    <mergeCell ref="B66:I66"/>
    <mergeCell ref="J66:K66"/>
    <mergeCell ref="B67:I67"/>
    <mergeCell ref="J67:K67"/>
    <mergeCell ref="B68:I68"/>
    <mergeCell ref="J68:K68"/>
    <mergeCell ref="B69:I69"/>
    <mergeCell ref="J69:K69"/>
    <mergeCell ref="B70:K70"/>
    <mergeCell ref="B71:K71"/>
    <mergeCell ref="B72:I72"/>
    <mergeCell ref="J72:K72"/>
    <mergeCell ref="B73:I73"/>
    <mergeCell ref="J73:K73"/>
    <mergeCell ref="B74:I74"/>
    <mergeCell ref="J74:K74"/>
    <mergeCell ref="B75:I75"/>
    <mergeCell ref="J75:K75"/>
    <mergeCell ref="B76:I76"/>
    <mergeCell ref="J76:K76"/>
    <mergeCell ref="B77:I77"/>
    <mergeCell ref="J77:K77"/>
    <mergeCell ref="B78:I78"/>
    <mergeCell ref="J78:K78"/>
    <mergeCell ref="B91:I91"/>
    <mergeCell ref="J91:K91"/>
    <mergeCell ref="B79:I79"/>
    <mergeCell ref="J79:K79"/>
    <mergeCell ref="B80:I80"/>
    <mergeCell ref="J80:K80"/>
    <mergeCell ref="B81:K81"/>
    <mergeCell ref="B82:I82"/>
    <mergeCell ref="J82:K82"/>
    <mergeCell ref="B84:K84"/>
    <mergeCell ref="B85:K85"/>
    <mergeCell ref="B86:K86"/>
    <mergeCell ref="C88:K88"/>
    <mergeCell ref="B90:K90"/>
    <mergeCell ref="B95:I95"/>
    <mergeCell ref="J95:K95"/>
    <mergeCell ref="B96:I96"/>
    <mergeCell ref="J96:K96"/>
    <mergeCell ref="B92:I92"/>
    <mergeCell ref="J92:K92"/>
    <mergeCell ref="B93:I93"/>
    <mergeCell ref="J93:K93"/>
    <mergeCell ref="B94:I94"/>
    <mergeCell ref="J94:K94"/>
  </mergeCells>
  <conditionalFormatting sqref="G53">
    <cfRule type="cellIs" dxfId="4" priority="1" operator="equal">
      <formula>0</formula>
    </cfRule>
  </conditionalFormatting>
  <conditionalFormatting sqref="M42">
    <cfRule type="containsText" dxfId="3" priority="2" operator="containsText" text="FALSO">
      <formula>NOT(ISERROR(SEARCH("FALSO",M42)))</formula>
    </cfRule>
  </conditionalFormatting>
  <conditionalFormatting sqref="O3:O8">
    <cfRule type="containsText" dxfId="2" priority="3" operator="containsText" text="Correcte!">
      <formula>NOT(ISERROR(SEARCH("Correcte!",O3)))</formula>
    </cfRule>
    <cfRule type="containsText" dxfId="1" priority="4" operator="containsText" text="Reviseu les dades">
      <formula>NOT(ISERROR(SEARCH("Reviseu les dades",O3)))</formula>
    </cfRule>
  </conditionalFormatting>
  <dataValidations count="1">
    <dataValidation type="decimal" allowBlank="1" showInputMessage="1" showErrorMessage="1" errorTitle="Import imputat no vàlid" error="L'import imputat no pot ser superior a l'import de la factura/tiquet." sqref="K22:K41" xr:uid="{0F0D2246-F5E8-44D8-8CFE-F2CB369742C2}">
      <formula1>0</formula1>
      <formula2>I22</formula2>
    </dataValidation>
  </dataValidations>
  <pageMargins left="0.28125" right="0.27083333333333331" top="0.21083333333333334" bottom="0.75" header="0.3" footer="0.3"/>
  <pageSetup paperSize="9" scale="80" fitToHeight="0" orientation="portrait" r:id="rId1"/>
  <rowBreaks count="2" manualBreakCount="2">
    <brk id="17" max="11" man="1"/>
    <brk id="57" max="11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8866BD1-C853-4AD9-8B09-9CE6B7B96897}">
          <x14:formula1>
            <xm:f>'TAULES (NO TOCAR)'!$A$5:$A$12</xm:f>
          </x14:formula1>
          <xm:sqref>E8:K8</xm:sqref>
        </x14:dataValidation>
        <x14:dataValidation type="list" allowBlank="1" showInputMessage="1" showErrorMessage="1" xr:uid="{86EC7F7B-7FD5-4868-8AE0-E37A2A9E0D53}">
          <x14:formula1>
            <xm:f>'TAULES (NO TOCAR)'!$A$15:$A$19</xm:f>
          </x14:formula1>
          <xm:sqref>C22:C41</xm:sqref>
        </x14:dataValidation>
        <x14:dataValidation type="list" allowBlank="1" showInputMessage="1" showErrorMessage="1" xr:uid="{F0925C03-89EA-4095-8FB1-7E8640CD1CA4}">
          <x14:formula1>
            <xm:f>'CONCESSIONS 2025'!$A$2:$A$25</xm:f>
          </x14:formula1>
          <xm:sqref>D5:H5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9"/>
  <sheetViews>
    <sheetView workbookViewId="0">
      <selection activeCell="B14" sqref="B14:K14"/>
    </sheetView>
  </sheetViews>
  <sheetFormatPr defaultColWidth="11.42578125" defaultRowHeight="15" x14ac:dyDescent="0.25"/>
  <cols>
    <col min="1" max="1" width="115.5703125" style="1" bestFit="1" customWidth="1"/>
  </cols>
  <sheetData>
    <row r="1" spans="1:1" x14ac:dyDescent="0.25">
      <c r="A1" s="1" t="s">
        <v>16</v>
      </c>
    </row>
    <row r="2" spans="1:1" x14ac:dyDescent="0.25">
      <c r="A2" s="70" t="s">
        <v>17</v>
      </c>
    </row>
    <row r="4" spans="1:1" x14ac:dyDescent="0.25">
      <c r="A4" s="1" t="s">
        <v>14</v>
      </c>
    </row>
    <row r="5" spans="1:1" x14ac:dyDescent="0.25">
      <c r="A5" s="3" t="s">
        <v>15</v>
      </c>
    </row>
    <row r="6" spans="1:1" x14ac:dyDescent="0.25">
      <c r="A6" s="52" t="s">
        <v>198</v>
      </c>
    </row>
    <row r="7" spans="1:1" x14ac:dyDescent="0.25">
      <c r="A7" s="52" t="s">
        <v>199</v>
      </c>
    </row>
    <row r="8" spans="1:1" x14ac:dyDescent="0.25">
      <c r="A8" s="52" t="s">
        <v>200</v>
      </c>
    </row>
    <row r="9" spans="1:1" x14ac:dyDescent="0.25">
      <c r="A9" s="52" t="s">
        <v>201</v>
      </c>
    </row>
    <row r="10" spans="1:1" ht="29.25" x14ac:dyDescent="0.25">
      <c r="A10" s="52" t="s">
        <v>202</v>
      </c>
    </row>
    <row r="11" spans="1:1" x14ac:dyDescent="0.25">
      <c r="A11" s="52" t="s">
        <v>203</v>
      </c>
    </row>
    <row r="12" spans="1:1" x14ac:dyDescent="0.25">
      <c r="A12" s="52" t="s">
        <v>204</v>
      </c>
    </row>
    <row r="14" spans="1:1" x14ac:dyDescent="0.25">
      <c r="A14" s="1" t="s">
        <v>21</v>
      </c>
    </row>
    <row r="15" spans="1:1" x14ac:dyDescent="0.25">
      <c r="A15" s="1" t="s">
        <v>22</v>
      </c>
    </row>
    <row r="16" spans="1:1" x14ac:dyDescent="0.25">
      <c r="A16" s="1" t="s">
        <v>23</v>
      </c>
    </row>
    <row r="17" spans="1:1" x14ac:dyDescent="0.25">
      <c r="A17" s="1" t="s">
        <v>24</v>
      </c>
    </row>
    <row r="18" spans="1:1" x14ac:dyDescent="0.25">
      <c r="A18" s="1" t="s">
        <v>28</v>
      </c>
    </row>
    <row r="19" spans="1:1" x14ac:dyDescent="0.25">
      <c r="A19" s="1" t="s">
        <v>25</v>
      </c>
    </row>
  </sheetData>
  <sheetProtection algorithmName="SHA-512" hashValue="mJ5Z/4Q5ZKDr0nZLIAYnd8dMYSUVOj8L70qo1RmEXZrS8/QLZaHlvg5m1s5sDqwuedzSgg3bt5pTW/X88jPi8g==" saltValue="RCdNHEyNhMqB650IERW8Ow==" spinCount="100000" sheet="1" selectLockedCells="1" selectUnlockedCells="1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25"/>
  <sheetViews>
    <sheetView topLeftCell="A95" workbookViewId="0">
      <selection activeCell="B14" sqref="B14:K14"/>
    </sheetView>
  </sheetViews>
  <sheetFormatPr defaultColWidth="11.42578125" defaultRowHeight="14.25" x14ac:dyDescent="0.2"/>
  <cols>
    <col min="1" max="1" width="128.5703125" style="1" bestFit="1" customWidth="1"/>
    <col min="2" max="2" width="81.85546875" style="1" bestFit="1" customWidth="1"/>
    <col min="3" max="3" width="13.28515625" style="1" bestFit="1" customWidth="1"/>
    <col min="4" max="4" width="24.28515625" style="1" bestFit="1" customWidth="1"/>
    <col min="5" max="5" width="81.85546875" style="63" bestFit="1" customWidth="1"/>
    <col min="6" max="6" width="128.5703125" style="1" bestFit="1" customWidth="1"/>
    <col min="7" max="16384" width="11.42578125" style="1"/>
  </cols>
  <sheetData>
    <row r="1" spans="1:2" x14ac:dyDescent="0.2">
      <c r="A1" s="1" t="s">
        <v>109</v>
      </c>
      <c r="B1" s="1" t="s">
        <v>110</v>
      </c>
    </row>
    <row r="2" spans="1:2" x14ac:dyDescent="0.2">
      <c r="A2" s="3" t="s">
        <v>15</v>
      </c>
      <c r="B2" s="1" t="str">
        <f>""</f>
        <v/>
      </c>
    </row>
    <row r="3" spans="1:2" ht="15" x14ac:dyDescent="0.2">
      <c r="A3" s="49" t="s">
        <v>104</v>
      </c>
      <c r="B3" s="50" t="s">
        <v>105</v>
      </c>
    </row>
    <row r="4" spans="1:2" ht="15" x14ac:dyDescent="0.2">
      <c r="A4" s="51" t="s">
        <v>106</v>
      </c>
      <c r="B4" s="50" t="s">
        <v>107</v>
      </c>
    </row>
    <row r="5" spans="1:2" ht="15" x14ac:dyDescent="0.2">
      <c r="A5" s="51" t="s">
        <v>90</v>
      </c>
      <c r="B5" s="50" t="s">
        <v>91</v>
      </c>
    </row>
    <row r="6" spans="1:2" ht="15" x14ac:dyDescent="0.2">
      <c r="A6" s="51" t="s">
        <v>154</v>
      </c>
      <c r="B6" s="50" t="s">
        <v>108</v>
      </c>
    </row>
    <row r="7" spans="1:2" ht="15" x14ac:dyDescent="0.2">
      <c r="A7" s="51" t="s">
        <v>155</v>
      </c>
      <c r="B7" s="50" t="s">
        <v>89</v>
      </c>
    </row>
    <row r="8" spans="1:2" ht="15" x14ac:dyDescent="0.2">
      <c r="A8" s="51" t="s">
        <v>94</v>
      </c>
      <c r="B8" s="50" t="s">
        <v>95</v>
      </c>
    </row>
    <row r="9" spans="1:2" ht="15" x14ac:dyDescent="0.2">
      <c r="A9" s="51" t="s">
        <v>156</v>
      </c>
      <c r="B9" s="50" t="s">
        <v>82</v>
      </c>
    </row>
    <row r="10" spans="1:2" ht="15" x14ac:dyDescent="0.2">
      <c r="A10" s="51" t="s">
        <v>157</v>
      </c>
      <c r="B10" s="50" t="s">
        <v>158</v>
      </c>
    </row>
    <row r="11" spans="1:2" ht="15" x14ac:dyDescent="0.2">
      <c r="A11" s="51" t="s">
        <v>87</v>
      </c>
      <c r="B11" s="50" t="s">
        <v>88</v>
      </c>
    </row>
    <row r="12" spans="1:2" ht="15" x14ac:dyDescent="0.2">
      <c r="A12" s="51" t="s">
        <v>102</v>
      </c>
      <c r="B12" s="50" t="s">
        <v>103</v>
      </c>
    </row>
    <row r="13" spans="1:2" ht="15" x14ac:dyDescent="0.2">
      <c r="A13" s="51" t="s">
        <v>85</v>
      </c>
      <c r="B13" s="50" t="s">
        <v>86</v>
      </c>
    </row>
    <row r="14" spans="1:2" ht="15" x14ac:dyDescent="0.2">
      <c r="A14" s="51" t="s">
        <v>74</v>
      </c>
      <c r="B14" s="50" t="s">
        <v>75</v>
      </c>
    </row>
    <row r="15" spans="1:2" ht="15" x14ac:dyDescent="0.2">
      <c r="A15" s="51" t="s">
        <v>80</v>
      </c>
      <c r="B15" s="50" t="s">
        <v>81</v>
      </c>
    </row>
    <row r="16" spans="1:2" ht="15" x14ac:dyDescent="0.2">
      <c r="A16" s="51" t="s">
        <v>159</v>
      </c>
      <c r="B16" s="50" t="s">
        <v>160</v>
      </c>
    </row>
    <row r="17" spans="1:6" ht="15" x14ac:dyDescent="0.2">
      <c r="A17" s="51" t="s">
        <v>98</v>
      </c>
      <c r="B17" s="50" t="s">
        <v>99</v>
      </c>
    </row>
    <row r="18" spans="1:6" ht="15" x14ac:dyDescent="0.2">
      <c r="A18" s="51" t="s">
        <v>100</v>
      </c>
      <c r="B18" s="50" t="s">
        <v>101</v>
      </c>
    </row>
    <row r="19" spans="1:6" ht="15" x14ac:dyDescent="0.2">
      <c r="A19" s="51" t="s">
        <v>92</v>
      </c>
      <c r="B19" s="50" t="s">
        <v>93</v>
      </c>
    </row>
    <row r="20" spans="1:6" ht="15" x14ac:dyDescent="0.2">
      <c r="A20" s="51" t="s">
        <v>161</v>
      </c>
      <c r="B20" s="50" t="s">
        <v>162</v>
      </c>
    </row>
    <row r="21" spans="1:6" ht="15" x14ac:dyDescent="0.2">
      <c r="A21" s="50" t="s">
        <v>78</v>
      </c>
      <c r="B21" s="50" t="s">
        <v>79</v>
      </c>
    </row>
    <row r="22" spans="1:6" ht="15" x14ac:dyDescent="0.2">
      <c r="A22" s="51" t="s">
        <v>96</v>
      </c>
      <c r="B22" s="50" t="s">
        <v>97</v>
      </c>
    </row>
    <row r="23" spans="1:6" ht="15" x14ac:dyDescent="0.2">
      <c r="A23" s="51" t="s">
        <v>83</v>
      </c>
      <c r="B23" s="50" t="s">
        <v>84</v>
      </c>
    </row>
    <row r="24" spans="1:6" ht="15" x14ac:dyDescent="0.2">
      <c r="A24" s="51" t="s">
        <v>76</v>
      </c>
      <c r="B24" s="50" t="s">
        <v>77</v>
      </c>
    </row>
    <row r="25" spans="1:6" ht="15" x14ac:dyDescent="0.2">
      <c r="A25" s="51" t="s">
        <v>163</v>
      </c>
      <c r="B25" s="50" t="s">
        <v>164</v>
      </c>
    </row>
    <row r="28" spans="1:6" ht="15" x14ac:dyDescent="0.2">
      <c r="A28" s="1" t="s">
        <v>111</v>
      </c>
      <c r="B28" s="1" t="s">
        <v>109</v>
      </c>
      <c r="C28" s="1" t="s">
        <v>110</v>
      </c>
      <c r="D28" s="64" t="s">
        <v>73</v>
      </c>
      <c r="E28" s="63" t="s">
        <v>118</v>
      </c>
      <c r="F28" s="1" t="s">
        <v>112</v>
      </c>
    </row>
    <row r="29" spans="1:6" x14ac:dyDescent="0.2">
      <c r="A29" s="3" t="s">
        <v>15</v>
      </c>
      <c r="B29" s="1" t="str">
        <f>" "</f>
        <v xml:space="preserve"> </v>
      </c>
      <c r="C29" s="1" t="str">
        <f t="shared" ref="C29:E29" si="0">" "</f>
        <v xml:space="preserve"> </v>
      </c>
      <c r="D29" s="1" t="str">
        <f t="shared" si="0"/>
        <v xml:space="preserve"> </v>
      </c>
      <c r="E29" s="1" t="str">
        <f t="shared" si="0"/>
        <v xml:space="preserve"> </v>
      </c>
      <c r="F29" s="1" t="str">
        <f>""</f>
        <v/>
      </c>
    </row>
    <row r="30" spans="1:6" ht="15" x14ac:dyDescent="0.2">
      <c r="A30" s="52" t="s">
        <v>198</v>
      </c>
      <c r="B30" s="51" t="s">
        <v>156</v>
      </c>
      <c r="C30" s="50" t="s">
        <v>82</v>
      </c>
      <c r="D30" s="65">
        <v>682.75</v>
      </c>
      <c r="E30" s="53" t="s">
        <v>114</v>
      </c>
      <c r="F30" s="1" t="s">
        <v>123</v>
      </c>
    </row>
    <row r="31" spans="1:6" ht="15" x14ac:dyDescent="0.2">
      <c r="A31" s="52" t="s">
        <v>198</v>
      </c>
      <c r="B31" s="51" t="s">
        <v>74</v>
      </c>
      <c r="C31" s="50" t="s">
        <v>75</v>
      </c>
      <c r="D31" s="65">
        <v>362.71</v>
      </c>
      <c r="E31" s="53" t="s">
        <v>114</v>
      </c>
      <c r="F31" s="1" t="s">
        <v>119</v>
      </c>
    </row>
    <row r="32" spans="1:6" ht="15" x14ac:dyDescent="0.2">
      <c r="A32" s="52" t="s">
        <v>198</v>
      </c>
      <c r="B32" s="51" t="s">
        <v>80</v>
      </c>
      <c r="C32" s="50" t="s">
        <v>81</v>
      </c>
      <c r="D32" s="65">
        <v>2474.94</v>
      </c>
      <c r="E32" s="53" t="s">
        <v>114</v>
      </c>
      <c r="F32" s="1" t="s">
        <v>122</v>
      </c>
    </row>
    <row r="33" spans="1:6" ht="15" x14ac:dyDescent="0.2">
      <c r="A33" s="52" t="s">
        <v>198</v>
      </c>
      <c r="B33" s="51" t="s">
        <v>159</v>
      </c>
      <c r="C33" s="50" t="s">
        <v>160</v>
      </c>
      <c r="D33" s="65">
        <v>490.72</v>
      </c>
      <c r="E33" s="53" t="s">
        <v>114</v>
      </c>
      <c r="F33" s="1" t="s">
        <v>188</v>
      </c>
    </row>
    <row r="34" spans="1:6" ht="15" x14ac:dyDescent="0.2">
      <c r="A34" s="52" t="s">
        <v>198</v>
      </c>
      <c r="B34" s="50" t="s">
        <v>78</v>
      </c>
      <c r="C34" s="50" t="s">
        <v>79</v>
      </c>
      <c r="D34" s="65">
        <v>1590</v>
      </c>
      <c r="E34" s="53" t="s">
        <v>114</v>
      </c>
      <c r="F34" s="1" t="s">
        <v>121</v>
      </c>
    </row>
    <row r="35" spans="1:6" ht="15" x14ac:dyDescent="0.2">
      <c r="A35" s="52" t="s">
        <v>198</v>
      </c>
      <c r="B35" s="51" t="s">
        <v>76</v>
      </c>
      <c r="C35" s="50" t="s">
        <v>77</v>
      </c>
      <c r="D35" s="65">
        <v>1898.88</v>
      </c>
      <c r="E35" s="53" t="s">
        <v>114</v>
      </c>
      <c r="F35" s="1" t="s">
        <v>120</v>
      </c>
    </row>
    <row r="36" spans="1:6" ht="15" x14ac:dyDescent="0.2">
      <c r="A36" s="52" t="s">
        <v>199</v>
      </c>
      <c r="B36" s="51" t="s">
        <v>74</v>
      </c>
      <c r="C36" s="50" t="s">
        <v>75</v>
      </c>
      <c r="D36" s="65">
        <v>303.45999999999998</v>
      </c>
      <c r="E36" s="53" t="s">
        <v>165</v>
      </c>
      <c r="F36" s="1" t="s">
        <v>124</v>
      </c>
    </row>
    <row r="37" spans="1:6" ht="15" x14ac:dyDescent="0.2">
      <c r="A37" s="52" t="s">
        <v>199</v>
      </c>
      <c r="B37" s="51" t="s">
        <v>80</v>
      </c>
      <c r="C37" s="50" t="s">
        <v>81</v>
      </c>
      <c r="D37" s="65">
        <v>366.09</v>
      </c>
      <c r="E37" s="53" t="s">
        <v>115</v>
      </c>
      <c r="F37" s="1" t="s">
        <v>125</v>
      </c>
    </row>
    <row r="38" spans="1:6" ht="15" x14ac:dyDescent="0.2">
      <c r="A38" s="52" t="s">
        <v>199</v>
      </c>
      <c r="B38" s="51" t="s">
        <v>159</v>
      </c>
      <c r="C38" s="50" t="s">
        <v>160</v>
      </c>
      <c r="D38" s="65">
        <v>330.45</v>
      </c>
      <c r="E38" s="53" t="s">
        <v>166</v>
      </c>
      <c r="F38" s="1" t="s">
        <v>189</v>
      </c>
    </row>
    <row r="39" spans="1:6" ht="15" x14ac:dyDescent="0.2">
      <c r="A39" s="52" t="s">
        <v>200</v>
      </c>
      <c r="B39" s="51" t="s">
        <v>90</v>
      </c>
      <c r="C39" s="50" t="s">
        <v>91</v>
      </c>
      <c r="D39" s="65">
        <v>375</v>
      </c>
      <c r="E39" s="53" t="s">
        <v>114</v>
      </c>
      <c r="F39" s="1" t="s">
        <v>146</v>
      </c>
    </row>
    <row r="40" spans="1:6" ht="15" x14ac:dyDescent="0.2">
      <c r="A40" s="52" t="s">
        <v>200</v>
      </c>
      <c r="B40" s="50" t="s">
        <v>94</v>
      </c>
      <c r="C40" s="50" t="s">
        <v>95</v>
      </c>
      <c r="D40" s="65">
        <v>659.3</v>
      </c>
      <c r="E40" s="53" t="s">
        <v>114</v>
      </c>
      <c r="F40" s="1" t="s">
        <v>148</v>
      </c>
    </row>
    <row r="41" spans="1:6" ht="15" x14ac:dyDescent="0.2">
      <c r="A41" s="52" t="s">
        <v>200</v>
      </c>
      <c r="B41" s="51" t="s">
        <v>157</v>
      </c>
      <c r="C41" s="50" t="s">
        <v>158</v>
      </c>
      <c r="D41" s="65">
        <v>762.25</v>
      </c>
      <c r="E41" s="53" t="s">
        <v>114</v>
      </c>
      <c r="F41" s="1" t="s">
        <v>190</v>
      </c>
    </row>
    <row r="42" spans="1:6" ht="15" x14ac:dyDescent="0.2">
      <c r="A42" s="52" t="s">
        <v>200</v>
      </c>
      <c r="B42" s="51" t="s">
        <v>87</v>
      </c>
      <c r="C42" s="50" t="s">
        <v>88</v>
      </c>
      <c r="D42" s="65">
        <v>688.72</v>
      </c>
      <c r="E42" s="53" t="s">
        <v>114</v>
      </c>
      <c r="F42" s="1" t="s">
        <v>145</v>
      </c>
    </row>
    <row r="43" spans="1:6" ht="15" x14ac:dyDescent="0.2">
      <c r="A43" s="52" t="s">
        <v>200</v>
      </c>
      <c r="B43" s="51" t="s">
        <v>102</v>
      </c>
      <c r="C43" s="50" t="s">
        <v>103</v>
      </c>
      <c r="D43" s="65">
        <v>724.49</v>
      </c>
      <c r="E43" s="53" t="s">
        <v>114</v>
      </c>
      <c r="F43" s="1" t="s">
        <v>152</v>
      </c>
    </row>
    <row r="44" spans="1:6" ht="15" x14ac:dyDescent="0.2">
      <c r="A44" s="52" t="s">
        <v>200</v>
      </c>
      <c r="B44" s="51" t="s">
        <v>85</v>
      </c>
      <c r="C44" s="50" t="s">
        <v>86</v>
      </c>
      <c r="D44" s="65">
        <v>300</v>
      </c>
      <c r="E44" s="53" t="s">
        <v>114</v>
      </c>
      <c r="F44" s="1" t="s">
        <v>144</v>
      </c>
    </row>
    <row r="45" spans="1:6" ht="15" x14ac:dyDescent="0.2">
      <c r="A45" s="52" t="s">
        <v>200</v>
      </c>
      <c r="B45" s="51" t="s">
        <v>98</v>
      </c>
      <c r="C45" s="50" t="s">
        <v>99</v>
      </c>
      <c r="D45" s="65">
        <v>725.48</v>
      </c>
      <c r="E45" s="53" t="s">
        <v>114</v>
      </c>
      <c r="F45" s="1" t="s">
        <v>150</v>
      </c>
    </row>
    <row r="46" spans="1:6" ht="15" x14ac:dyDescent="0.2">
      <c r="A46" s="52" t="s">
        <v>200</v>
      </c>
      <c r="B46" s="51" t="s">
        <v>100</v>
      </c>
      <c r="C46" s="50" t="s">
        <v>101</v>
      </c>
      <c r="D46" s="65">
        <v>344.67</v>
      </c>
      <c r="E46" s="53" t="s">
        <v>114</v>
      </c>
      <c r="F46" s="1" t="s">
        <v>151</v>
      </c>
    </row>
    <row r="47" spans="1:6" ht="15" x14ac:dyDescent="0.2">
      <c r="A47" s="52" t="s">
        <v>200</v>
      </c>
      <c r="B47" s="51" t="s">
        <v>92</v>
      </c>
      <c r="C47" s="50" t="s">
        <v>93</v>
      </c>
      <c r="D47" s="65">
        <v>735.02</v>
      </c>
      <c r="E47" s="53" t="s">
        <v>114</v>
      </c>
      <c r="F47" s="1" t="s">
        <v>147</v>
      </c>
    </row>
    <row r="48" spans="1:6" ht="15" x14ac:dyDescent="0.2">
      <c r="A48" s="52" t="s">
        <v>200</v>
      </c>
      <c r="B48" s="51" t="s">
        <v>161</v>
      </c>
      <c r="C48" s="50" t="s">
        <v>162</v>
      </c>
      <c r="D48" s="65">
        <v>500</v>
      </c>
      <c r="E48" s="53" t="s">
        <v>114</v>
      </c>
      <c r="F48" s="1" t="s">
        <v>191</v>
      </c>
    </row>
    <row r="49" spans="1:6" ht="15" x14ac:dyDescent="0.2">
      <c r="A49" s="52" t="s">
        <v>200</v>
      </c>
      <c r="B49" s="51" t="s">
        <v>96</v>
      </c>
      <c r="C49" s="50" t="s">
        <v>97</v>
      </c>
      <c r="D49" s="65">
        <v>735.02</v>
      </c>
      <c r="E49" s="53" t="s">
        <v>114</v>
      </c>
      <c r="F49" s="1" t="s">
        <v>149</v>
      </c>
    </row>
    <row r="50" spans="1:6" ht="15" x14ac:dyDescent="0.2">
      <c r="A50" s="52" t="s">
        <v>200</v>
      </c>
      <c r="B50" s="51" t="s">
        <v>83</v>
      </c>
      <c r="C50" s="50" t="s">
        <v>84</v>
      </c>
      <c r="D50" s="65">
        <v>450</v>
      </c>
      <c r="E50" s="53" t="s">
        <v>114</v>
      </c>
      <c r="F50" s="1" t="s">
        <v>143</v>
      </c>
    </row>
    <row r="51" spans="1:6" ht="15" x14ac:dyDescent="0.2">
      <c r="A51" s="52" t="s">
        <v>201</v>
      </c>
      <c r="B51" s="51" t="s">
        <v>90</v>
      </c>
      <c r="C51" s="50" t="s">
        <v>91</v>
      </c>
      <c r="D51" s="65">
        <v>200</v>
      </c>
      <c r="E51" s="53" t="s">
        <v>167</v>
      </c>
      <c r="F51" s="1" t="s">
        <v>128</v>
      </c>
    </row>
    <row r="52" spans="1:6" ht="15" x14ac:dyDescent="0.2">
      <c r="A52" s="52" t="s">
        <v>201</v>
      </c>
      <c r="B52" s="51" t="s">
        <v>155</v>
      </c>
      <c r="C52" s="50" t="s">
        <v>89</v>
      </c>
      <c r="D52" s="65">
        <v>771.37</v>
      </c>
      <c r="E52" s="53" t="s">
        <v>168</v>
      </c>
      <c r="F52" s="1" t="s">
        <v>127</v>
      </c>
    </row>
    <row r="53" spans="1:6" ht="15" x14ac:dyDescent="0.2">
      <c r="A53" s="52" t="s">
        <v>201</v>
      </c>
      <c r="B53" s="66" t="s">
        <v>94</v>
      </c>
      <c r="C53" s="50" t="s">
        <v>95</v>
      </c>
      <c r="D53" s="65">
        <v>735.21</v>
      </c>
      <c r="E53" s="53" t="s">
        <v>169</v>
      </c>
      <c r="F53" s="1" t="s">
        <v>133</v>
      </c>
    </row>
    <row r="54" spans="1:6" ht="15" x14ac:dyDescent="0.2">
      <c r="A54" s="52" t="s">
        <v>201</v>
      </c>
      <c r="B54" s="51" t="s">
        <v>157</v>
      </c>
      <c r="C54" s="50" t="s">
        <v>158</v>
      </c>
      <c r="D54" s="65">
        <v>867.78</v>
      </c>
      <c r="E54" s="53" t="s">
        <v>170</v>
      </c>
      <c r="F54" s="1" t="s">
        <v>192</v>
      </c>
    </row>
    <row r="55" spans="1:6" ht="15" x14ac:dyDescent="0.2">
      <c r="A55" s="52" t="s">
        <v>201</v>
      </c>
      <c r="B55" s="66" t="s">
        <v>85</v>
      </c>
      <c r="C55" s="50" t="s">
        <v>86</v>
      </c>
      <c r="D55" s="65">
        <v>723.15</v>
      </c>
      <c r="E55" s="53" t="s">
        <v>171</v>
      </c>
      <c r="F55" s="1" t="s">
        <v>126</v>
      </c>
    </row>
    <row r="56" spans="1:6" ht="15" x14ac:dyDescent="0.2">
      <c r="A56" s="52" t="s">
        <v>201</v>
      </c>
      <c r="B56" s="51" t="s">
        <v>98</v>
      </c>
      <c r="C56" s="50" t="s">
        <v>99</v>
      </c>
      <c r="D56" s="65">
        <v>400</v>
      </c>
      <c r="E56" s="53" t="s">
        <v>172</v>
      </c>
      <c r="F56" s="1" t="s">
        <v>131</v>
      </c>
    </row>
    <row r="57" spans="1:6" ht="15" x14ac:dyDescent="0.2">
      <c r="A57" s="52" t="s">
        <v>201</v>
      </c>
      <c r="B57" s="51" t="s">
        <v>100</v>
      </c>
      <c r="C57" s="50" t="s">
        <v>101</v>
      </c>
      <c r="D57" s="65">
        <v>903.94</v>
      </c>
      <c r="E57" s="53" t="s">
        <v>173</v>
      </c>
      <c r="F57" s="1" t="s">
        <v>132</v>
      </c>
    </row>
    <row r="58" spans="1:6" ht="15" x14ac:dyDescent="0.2">
      <c r="A58" s="52" t="s">
        <v>201</v>
      </c>
      <c r="B58" s="51" t="s">
        <v>92</v>
      </c>
      <c r="C58" s="50" t="s">
        <v>93</v>
      </c>
      <c r="D58" s="65">
        <v>771.37</v>
      </c>
      <c r="E58" s="53" t="s">
        <v>174</v>
      </c>
      <c r="F58" s="1" t="s">
        <v>129</v>
      </c>
    </row>
    <row r="59" spans="1:6" ht="15" x14ac:dyDescent="0.2">
      <c r="A59" s="52" t="s">
        <v>201</v>
      </c>
      <c r="B59" s="51" t="s">
        <v>161</v>
      </c>
      <c r="C59" s="50" t="s">
        <v>162</v>
      </c>
      <c r="D59" s="65">
        <v>783.42</v>
      </c>
      <c r="E59" s="53" t="s">
        <v>175</v>
      </c>
      <c r="F59" s="1" t="s">
        <v>193</v>
      </c>
    </row>
    <row r="60" spans="1:6" ht="15" x14ac:dyDescent="0.2">
      <c r="A60" s="52" t="s">
        <v>201</v>
      </c>
      <c r="B60" s="51" t="s">
        <v>96</v>
      </c>
      <c r="C60" s="50" t="s">
        <v>97</v>
      </c>
      <c r="D60" s="65">
        <v>843.62</v>
      </c>
      <c r="E60" s="53" t="s">
        <v>176</v>
      </c>
      <c r="F60" s="1" t="s">
        <v>130</v>
      </c>
    </row>
    <row r="61" spans="1:6" ht="15" x14ac:dyDescent="0.2">
      <c r="A61" s="52" t="s">
        <v>202</v>
      </c>
      <c r="B61" s="51" t="s">
        <v>104</v>
      </c>
      <c r="C61" s="50" t="s">
        <v>105</v>
      </c>
      <c r="D61" s="65">
        <v>1550.8</v>
      </c>
      <c r="E61" s="53" t="s">
        <v>177</v>
      </c>
      <c r="F61" s="1" t="s">
        <v>134</v>
      </c>
    </row>
    <row r="62" spans="1:6" ht="15" x14ac:dyDescent="0.2">
      <c r="A62" s="52" t="s">
        <v>202</v>
      </c>
      <c r="B62" s="51" t="s">
        <v>106</v>
      </c>
      <c r="C62" s="50" t="s">
        <v>107</v>
      </c>
      <c r="D62" s="65">
        <v>1764.7</v>
      </c>
      <c r="E62" s="53" t="s">
        <v>116</v>
      </c>
      <c r="F62" s="1" t="s">
        <v>135</v>
      </c>
    </row>
    <row r="63" spans="1:6" ht="15" x14ac:dyDescent="0.2">
      <c r="A63" s="52" t="s">
        <v>202</v>
      </c>
      <c r="B63" s="51" t="s">
        <v>154</v>
      </c>
      <c r="C63" s="50" t="s">
        <v>108</v>
      </c>
      <c r="D63" s="65">
        <v>1684.5</v>
      </c>
      <c r="E63" s="53" t="s">
        <v>117</v>
      </c>
      <c r="F63" s="1" t="s">
        <v>136</v>
      </c>
    </row>
    <row r="64" spans="1:6" ht="15" x14ac:dyDescent="0.2">
      <c r="A64" s="52" t="s">
        <v>203</v>
      </c>
      <c r="B64" s="51" t="s">
        <v>104</v>
      </c>
      <c r="C64" s="50" t="s">
        <v>105</v>
      </c>
      <c r="D64" s="65">
        <v>95.12</v>
      </c>
      <c r="E64" s="53" t="s">
        <v>178</v>
      </c>
      <c r="F64" s="1" t="s">
        <v>138</v>
      </c>
    </row>
    <row r="65" spans="1:6" ht="15" x14ac:dyDescent="0.2">
      <c r="A65" s="52" t="s">
        <v>203</v>
      </c>
      <c r="B65" s="51" t="s">
        <v>90</v>
      </c>
      <c r="C65" s="50" t="s">
        <v>91</v>
      </c>
      <c r="D65" s="65">
        <v>76.459999999999994</v>
      </c>
      <c r="E65" s="53" t="s">
        <v>179</v>
      </c>
      <c r="F65" s="1" t="s">
        <v>139</v>
      </c>
    </row>
    <row r="66" spans="1:6" ht="15" x14ac:dyDescent="0.2">
      <c r="A66" s="52" t="s">
        <v>203</v>
      </c>
      <c r="B66" s="51" t="s">
        <v>154</v>
      </c>
      <c r="C66" s="50" t="s">
        <v>108</v>
      </c>
      <c r="D66" s="65">
        <v>115.63</v>
      </c>
      <c r="E66" s="53" t="s">
        <v>180</v>
      </c>
      <c r="F66" s="1" t="s">
        <v>141</v>
      </c>
    </row>
    <row r="67" spans="1:6" ht="15" x14ac:dyDescent="0.2">
      <c r="A67" s="52" t="s">
        <v>203</v>
      </c>
      <c r="B67" s="66" t="s">
        <v>94</v>
      </c>
      <c r="C67" s="50" t="s">
        <v>95</v>
      </c>
      <c r="D67" s="65">
        <v>102.57</v>
      </c>
      <c r="E67" s="53" t="s">
        <v>181</v>
      </c>
      <c r="F67" s="1" t="s">
        <v>140</v>
      </c>
    </row>
    <row r="68" spans="1:6" ht="15" x14ac:dyDescent="0.2">
      <c r="A68" s="52" t="s">
        <v>203</v>
      </c>
      <c r="B68" s="51" t="s">
        <v>157</v>
      </c>
      <c r="C68" s="50" t="s">
        <v>158</v>
      </c>
      <c r="D68" s="65">
        <v>111.9</v>
      </c>
      <c r="E68" s="53" t="s">
        <v>182</v>
      </c>
      <c r="F68" s="1" t="s">
        <v>194</v>
      </c>
    </row>
    <row r="69" spans="1:6" ht="15" x14ac:dyDescent="0.2">
      <c r="A69" s="52" t="s">
        <v>203</v>
      </c>
      <c r="B69" s="66" t="s">
        <v>85</v>
      </c>
      <c r="C69" s="50" t="s">
        <v>86</v>
      </c>
      <c r="D69" s="65">
        <v>82.06</v>
      </c>
      <c r="E69" s="53" t="s">
        <v>183</v>
      </c>
      <c r="F69" s="1" t="s">
        <v>137</v>
      </c>
    </row>
    <row r="70" spans="1:6" ht="15" x14ac:dyDescent="0.2">
      <c r="A70" s="52" t="s">
        <v>203</v>
      </c>
      <c r="B70" s="51" t="s">
        <v>74</v>
      </c>
      <c r="C70" s="50" t="s">
        <v>75</v>
      </c>
      <c r="D70" s="65">
        <v>91.38</v>
      </c>
      <c r="E70" s="53" t="s">
        <v>184</v>
      </c>
      <c r="F70" s="1" t="s">
        <v>195</v>
      </c>
    </row>
    <row r="71" spans="1:6" ht="15" x14ac:dyDescent="0.2">
      <c r="A71" s="52" t="s">
        <v>203</v>
      </c>
      <c r="B71" s="51" t="s">
        <v>100</v>
      </c>
      <c r="C71" s="50" t="s">
        <v>101</v>
      </c>
      <c r="D71" s="65">
        <v>124.95</v>
      </c>
      <c r="E71" s="53" t="s">
        <v>185</v>
      </c>
      <c r="F71" s="1" t="s">
        <v>142</v>
      </c>
    </row>
    <row r="72" spans="1:6" ht="15" x14ac:dyDescent="0.2">
      <c r="A72" s="52" t="s">
        <v>203</v>
      </c>
      <c r="B72" s="51" t="s">
        <v>92</v>
      </c>
      <c r="C72" s="50" t="s">
        <v>93</v>
      </c>
      <c r="D72" s="65">
        <v>111.9</v>
      </c>
      <c r="E72" s="53" t="s">
        <v>186</v>
      </c>
      <c r="F72" s="1" t="s">
        <v>196</v>
      </c>
    </row>
    <row r="73" spans="1:6" ht="15" x14ac:dyDescent="0.2">
      <c r="A73" s="52" t="s">
        <v>203</v>
      </c>
      <c r="B73" s="51" t="s">
        <v>163</v>
      </c>
      <c r="C73" s="50" t="s">
        <v>164</v>
      </c>
      <c r="D73" s="67">
        <v>87.65</v>
      </c>
      <c r="E73" s="68" t="s">
        <v>187</v>
      </c>
      <c r="F73" s="1" t="s">
        <v>197</v>
      </c>
    </row>
    <row r="74" spans="1:6" ht="15" x14ac:dyDescent="0.2">
      <c r="A74" s="52" t="s">
        <v>204</v>
      </c>
      <c r="B74" s="52"/>
      <c r="C74" s="54"/>
      <c r="D74" s="65"/>
      <c r="E74" s="53"/>
    </row>
    <row r="76" spans="1:6" x14ac:dyDescent="0.2">
      <c r="A76" s="1" t="s">
        <v>112</v>
      </c>
      <c r="B76" s="63" t="s">
        <v>118</v>
      </c>
      <c r="C76" s="1" t="s">
        <v>113</v>
      </c>
      <c r="E76" s="1"/>
    </row>
    <row r="77" spans="1:6" x14ac:dyDescent="0.2">
      <c r="A77" s="1" t="str">
        <f>""</f>
        <v/>
      </c>
      <c r="B77" s="1" t="str">
        <f>""</f>
        <v/>
      </c>
      <c r="C77" s="1" t="str">
        <f>""</f>
        <v/>
      </c>
      <c r="E77" s="1"/>
    </row>
    <row r="78" spans="1:6" ht="15" x14ac:dyDescent="0.2">
      <c r="A78" s="1" t="s">
        <v>123</v>
      </c>
      <c r="B78" s="53" t="s">
        <v>114</v>
      </c>
      <c r="C78" s="65">
        <v>682.75</v>
      </c>
      <c r="E78" s="1"/>
    </row>
    <row r="79" spans="1:6" ht="15" x14ac:dyDescent="0.2">
      <c r="A79" s="1" t="s">
        <v>119</v>
      </c>
      <c r="B79" s="53" t="s">
        <v>114</v>
      </c>
      <c r="C79" s="65">
        <v>362.71</v>
      </c>
      <c r="E79" s="1"/>
    </row>
    <row r="80" spans="1:6" ht="15" x14ac:dyDescent="0.2">
      <c r="A80" s="1" t="s">
        <v>122</v>
      </c>
      <c r="B80" s="53" t="s">
        <v>114</v>
      </c>
      <c r="C80" s="65">
        <v>2474.94</v>
      </c>
      <c r="E80" s="1"/>
    </row>
    <row r="81" spans="1:5" ht="15" x14ac:dyDescent="0.2">
      <c r="A81" s="1" t="s">
        <v>188</v>
      </c>
      <c r="B81" s="53" t="s">
        <v>114</v>
      </c>
      <c r="C81" s="65">
        <v>490.72</v>
      </c>
      <c r="E81" s="1"/>
    </row>
    <row r="82" spans="1:5" ht="15" x14ac:dyDescent="0.2">
      <c r="A82" s="1" t="s">
        <v>121</v>
      </c>
      <c r="B82" s="53" t="s">
        <v>114</v>
      </c>
      <c r="C82" s="65">
        <v>1590</v>
      </c>
      <c r="E82" s="1"/>
    </row>
    <row r="83" spans="1:5" ht="15" x14ac:dyDescent="0.2">
      <c r="A83" s="1" t="s">
        <v>120</v>
      </c>
      <c r="B83" s="53" t="s">
        <v>114</v>
      </c>
      <c r="C83" s="65">
        <v>1898.88</v>
      </c>
      <c r="E83" s="1"/>
    </row>
    <row r="84" spans="1:5" ht="15" x14ac:dyDescent="0.2">
      <c r="A84" s="1" t="s">
        <v>124</v>
      </c>
      <c r="B84" s="53" t="s">
        <v>165</v>
      </c>
      <c r="C84" s="65">
        <v>303.45999999999998</v>
      </c>
      <c r="E84" s="1"/>
    </row>
    <row r="85" spans="1:5" ht="15" x14ac:dyDescent="0.2">
      <c r="A85" s="1" t="s">
        <v>125</v>
      </c>
      <c r="B85" s="53" t="s">
        <v>115</v>
      </c>
      <c r="C85" s="65">
        <v>366.09</v>
      </c>
      <c r="E85" s="1"/>
    </row>
    <row r="86" spans="1:5" ht="15" x14ac:dyDescent="0.2">
      <c r="A86" s="1" t="s">
        <v>189</v>
      </c>
      <c r="B86" s="53" t="s">
        <v>166</v>
      </c>
      <c r="C86" s="65">
        <v>330.45</v>
      </c>
      <c r="E86" s="1"/>
    </row>
    <row r="87" spans="1:5" ht="15" x14ac:dyDescent="0.2">
      <c r="A87" s="1" t="s">
        <v>146</v>
      </c>
      <c r="B87" s="53" t="s">
        <v>114</v>
      </c>
      <c r="C87" s="65">
        <v>375</v>
      </c>
      <c r="E87" s="1"/>
    </row>
    <row r="88" spans="1:5" ht="15" x14ac:dyDescent="0.2">
      <c r="A88" s="1" t="s">
        <v>148</v>
      </c>
      <c r="B88" s="53" t="s">
        <v>114</v>
      </c>
      <c r="C88" s="65">
        <v>659.3</v>
      </c>
      <c r="E88" s="1"/>
    </row>
    <row r="89" spans="1:5" ht="15" x14ac:dyDescent="0.2">
      <c r="A89" s="1" t="s">
        <v>190</v>
      </c>
      <c r="B89" s="53" t="s">
        <v>114</v>
      </c>
      <c r="C89" s="65">
        <v>762.25</v>
      </c>
      <c r="E89" s="1"/>
    </row>
    <row r="90" spans="1:5" ht="15" x14ac:dyDescent="0.2">
      <c r="A90" s="1" t="s">
        <v>145</v>
      </c>
      <c r="B90" s="53" t="s">
        <v>114</v>
      </c>
      <c r="C90" s="65">
        <v>688.72</v>
      </c>
      <c r="E90" s="1"/>
    </row>
    <row r="91" spans="1:5" ht="15" x14ac:dyDescent="0.2">
      <c r="A91" s="1" t="s">
        <v>152</v>
      </c>
      <c r="B91" s="53" t="s">
        <v>114</v>
      </c>
      <c r="C91" s="65">
        <v>724.49</v>
      </c>
      <c r="E91" s="1"/>
    </row>
    <row r="92" spans="1:5" ht="15" x14ac:dyDescent="0.2">
      <c r="A92" s="1" t="s">
        <v>144</v>
      </c>
      <c r="B92" s="53" t="s">
        <v>114</v>
      </c>
      <c r="C92" s="65">
        <v>300</v>
      </c>
      <c r="E92" s="1"/>
    </row>
    <row r="93" spans="1:5" ht="15" x14ac:dyDescent="0.2">
      <c r="A93" s="1" t="s">
        <v>150</v>
      </c>
      <c r="B93" s="53" t="s">
        <v>114</v>
      </c>
      <c r="C93" s="65">
        <v>725.48</v>
      </c>
      <c r="E93" s="1"/>
    </row>
    <row r="94" spans="1:5" ht="15" x14ac:dyDescent="0.2">
      <c r="A94" s="1" t="s">
        <v>151</v>
      </c>
      <c r="B94" s="53" t="s">
        <v>114</v>
      </c>
      <c r="C94" s="65">
        <v>344.67</v>
      </c>
      <c r="E94" s="1"/>
    </row>
    <row r="95" spans="1:5" ht="15" x14ac:dyDescent="0.2">
      <c r="A95" s="1" t="s">
        <v>147</v>
      </c>
      <c r="B95" s="53" t="s">
        <v>114</v>
      </c>
      <c r="C95" s="65">
        <v>735.02</v>
      </c>
      <c r="E95" s="1"/>
    </row>
    <row r="96" spans="1:5" ht="15" x14ac:dyDescent="0.2">
      <c r="A96" s="1" t="s">
        <v>191</v>
      </c>
      <c r="B96" s="53" t="s">
        <v>114</v>
      </c>
      <c r="C96" s="65">
        <v>500</v>
      </c>
      <c r="E96" s="1"/>
    </row>
    <row r="97" spans="1:5" ht="15" x14ac:dyDescent="0.2">
      <c r="A97" s="1" t="s">
        <v>149</v>
      </c>
      <c r="B97" s="53" t="s">
        <v>114</v>
      </c>
      <c r="C97" s="65">
        <v>735.02</v>
      </c>
      <c r="E97" s="1"/>
    </row>
    <row r="98" spans="1:5" ht="15" x14ac:dyDescent="0.2">
      <c r="A98" s="1" t="s">
        <v>143</v>
      </c>
      <c r="B98" s="53" t="s">
        <v>114</v>
      </c>
      <c r="C98" s="65">
        <v>450</v>
      </c>
      <c r="E98" s="1"/>
    </row>
    <row r="99" spans="1:5" ht="15" x14ac:dyDescent="0.2">
      <c r="A99" s="1" t="s">
        <v>128</v>
      </c>
      <c r="B99" s="53" t="s">
        <v>167</v>
      </c>
      <c r="C99" s="65">
        <v>200</v>
      </c>
      <c r="E99" s="1"/>
    </row>
    <row r="100" spans="1:5" ht="15" x14ac:dyDescent="0.2">
      <c r="A100" s="1" t="s">
        <v>127</v>
      </c>
      <c r="B100" s="53" t="s">
        <v>168</v>
      </c>
      <c r="C100" s="65">
        <v>771.37</v>
      </c>
      <c r="E100" s="1"/>
    </row>
    <row r="101" spans="1:5" ht="15" x14ac:dyDescent="0.2">
      <c r="A101" s="1" t="s">
        <v>133</v>
      </c>
      <c r="B101" s="53" t="s">
        <v>169</v>
      </c>
      <c r="C101" s="65">
        <v>735.21</v>
      </c>
      <c r="E101" s="1"/>
    </row>
    <row r="102" spans="1:5" ht="15" x14ac:dyDescent="0.2">
      <c r="A102" s="1" t="s">
        <v>192</v>
      </c>
      <c r="B102" s="53" t="s">
        <v>170</v>
      </c>
      <c r="C102" s="65">
        <v>867.78</v>
      </c>
      <c r="E102" s="1"/>
    </row>
    <row r="103" spans="1:5" ht="15" x14ac:dyDescent="0.2">
      <c r="A103" s="1" t="s">
        <v>126</v>
      </c>
      <c r="B103" s="53" t="s">
        <v>171</v>
      </c>
      <c r="C103" s="65">
        <v>723.15</v>
      </c>
      <c r="E103" s="1"/>
    </row>
    <row r="104" spans="1:5" ht="15" x14ac:dyDescent="0.2">
      <c r="A104" s="1" t="s">
        <v>131</v>
      </c>
      <c r="B104" s="53" t="s">
        <v>172</v>
      </c>
      <c r="C104" s="65">
        <v>400</v>
      </c>
      <c r="E104" s="1"/>
    </row>
    <row r="105" spans="1:5" ht="15" x14ac:dyDescent="0.2">
      <c r="A105" s="1" t="s">
        <v>132</v>
      </c>
      <c r="B105" s="53" t="s">
        <v>173</v>
      </c>
      <c r="C105" s="65">
        <v>903.94</v>
      </c>
      <c r="E105" s="1"/>
    </row>
    <row r="106" spans="1:5" ht="15" x14ac:dyDescent="0.2">
      <c r="A106" s="1" t="s">
        <v>129</v>
      </c>
      <c r="B106" s="53" t="s">
        <v>174</v>
      </c>
      <c r="C106" s="65">
        <v>771.37</v>
      </c>
      <c r="E106" s="1"/>
    </row>
    <row r="107" spans="1:5" ht="15" x14ac:dyDescent="0.2">
      <c r="A107" s="1" t="s">
        <v>193</v>
      </c>
      <c r="B107" s="53" t="s">
        <v>175</v>
      </c>
      <c r="C107" s="65">
        <v>783.42</v>
      </c>
      <c r="E107" s="1"/>
    </row>
    <row r="108" spans="1:5" ht="15" x14ac:dyDescent="0.2">
      <c r="A108" s="1" t="s">
        <v>130</v>
      </c>
      <c r="B108" s="53" t="s">
        <v>176</v>
      </c>
      <c r="C108" s="65">
        <v>843.62</v>
      </c>
      <c r="E108" s="1"/>
    </row>
    <row r="109" spans="1:5" ht="15" x14ac:dyDescent="0.2">
      <c r="A109" s="1" t="s">
        <v>134</v>
      </c>
      <c r="B109" s="53" t="s">
        <v>177</v>
      </c>
      <c r="C109" s="65">
        <v>1550.8</v>
      </c>
      <c r="E109" s="1"/>
    </row>
    <row r="110" spans="1:5" ht="15" x14ac:dyDescent="0.2">
      <c r="A110" s="1" t="s">
        <v>135</v>
      </c>
      <c r="B110" s="53" t="s">
        <v>116</v>
      </c>
      <c r="C110" s="65">
        <v>1764.7</v>
      </c>
      <c r="E110" s="1"/>
    </row>
    <row r="111" spans="1:5" ht="15" x14ac:dyDescent="0.2">
      <c r="A111" s="1" t="s">
        <v>136</v>
      </c>
      <c r="B111" s="53" t="s">
        <v>117</v>
      </c>
      <c r="C111" s="65">
        <v>1684.5</v>
      </c>
      <c r="E111" s="1"/>
    </row>
    <row r="112" spans="1:5" ht="15" x14ac:dyDescent="0.2">
      <c r="A112" s="1" t="s">
        <v>138</v>
      </c>
      <c r="B112" s="53" t="s">
        <v>178</v>
      </c>
      <c r="C112" s="65">
        <v>95.12</v>
      </c>
      <c r="E112" s="1"/>
    </row>
    <row r="113" spans="1:5" ht="15" x14ac:dyDescent="0.2">
      <c r="A113" s="1" t="s">
        <v>139</v>
      </c>
      <c r="B113" s="53" t="s">
        <v>179</v>
      </c>
      <c r="C113" s="65">
        <v>76.459999999999994</v>
      </c>
      <c r="E113" s="1"/>
    </row>
    <row r="114" spans="1:5" ht="15" x14ac:dyDescent="0.2">
      <c r="A114" s="1" t="s">
        <v>141</v>
      </c>
      <c r="B114" s="53" t="s">
        <v>180</v>
      </c>
      <c r="C114" s="65">
        <v>115.63</v>
      </c>
      <c r="E114" s="1"/>
    </row>
    <row r="115" spans="1:5" ht="15" x14ac:dyDescent="0.2">
      <c r="A115" s="1" t="s">
        <v>140</v>
      </c>
      <c r="B115" s="53" t="s">
        <v>181</v>
      </c>
      <c r="C115" s="65">
        <v>102.57</v>
      </c>
      <c r="E115" s="1"/>
    </row>
    <row r="116" spans="1:5" ht="15" x14ac:dyDescent="0.2">
      <c r="A116" s="1" t="s">
        <v>194</v>
      </c>
      <c r="B116" s="53" t="s">
        <v>182</v>
      </c>
      <c r="C116" s="65">
        <v>111.9</v>
      </c>
      <c r="E116" s="1"/>
    </row>
    <row r="117" spans="1:5" ht="15" x14ac:dyDescent="0.2">
      <c r="A117" s="1" t="s">
        <v>137</v>
      </c>
      <c r="B117" s="53" t="s">
        <v>183</v>
      </c>
      <c r="C117" s="65">
        <v>82.06</v>
      </c>
      <c r="E117" s="1"/>
    </row>
    <row r="118" spans="1:5" ht="15" x14ac:dyDescent="0.2">
      <c r="A118" s="1" t="s">
        <v>195</v>
      </c>
      <c r="B118" s="53" t="s">
        <v>184</v>
      </c>
      <c r="C118" s="65">
        <v>91.38</v>
      </c>
    </row>
    <row r="119" spans="1:5" ht="15" x14ac:dyDescent="0.2">
      <c r="A119" s="1" t="s">
        <v>142</v>
      </c>
      <c r="B119" s="53" t="s">
        <v>185</v>
      </c>
      <c r="C119" s="65">
        <v>124.95</v>
      </c>
    </row>
    <row r="120" spans="1:5" ht="15" x14ac:dyDescent="0.2">
      <c r="A120" s="1" t="s">
        <v>196</v>
      </c>
      <c r="B120" s="53" t="s">
        <v>186</v>
      </c>
      <c r="C120" s="65">
        <v>111.9</v>
      </c>
    </row>
    <row r="121" spans="1:5" ht="15" x14ac:dyDescent="0.2">
      <c r="A121" s="1" t="s">
        <v>197</v>
      </c>
      <c r="B121" s="68" t="s">
        <v>187</v>
      </c>
      <c r="C121" s="67">
        <v>87.65</v>
      </c>
    </row>
    <row r="125" spans="1:5" x14ac:dyDescent="0.2">
      <c r="A125" s="69"/>
    </row>
  </sheetData>
  <sheetProtection algorithmName="SHA-512" hashValue="4eDElxPXXujdqqKxralG9kVoiCZxnV2jglm79ErX0YCdA4cMj9for5SYfCN0aADGX/53X0w8pAq7+wDO56MRqg==" saltValue="7dKhxaUL4ZCRmD2A2GP6BA==" spinCount="100000" sheet="1" selectLockedCells="1" selectUnlockedCells="1"/>
  <conditionalFormatting sqref="A3:A25">
    <cfRule type="duplicateValues" dxfId="0" priority="1"/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BDE8A6-154E-4BA5-BF56-A2E56B946919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5</vt:i4>
      </vt:variant>
      <vt:variant>
        <vt:lpstr>Intervals amb nom</vt:lpstr>
      </vt:variant>
      <vt:variant>
        <vt:i4>9</vt:i4>
      </vt:variant>
    </vt:vector>
  </HeadingPairs>
  <TitlesOfParts>
    <vt:vector size="14" baseType="lpstr">
      <vt:lpstr>COMPTE JUSTIFICATIU 1</vt:lpstr>
      <vt:lpstr>COMPTE JUSTIFICATIU 2</vt:lpstr>
      <vt:lpstr>COMPTE JUSTIFICATIU 3</vt:lpstr>
      <vt:lpstr>TAULES (NO TOCAR)</vt:lpstr>
      <vt:lpstr>CONCESSIONS 2025</vt:lpstr>
      <vt:lpstr>'COMPTE JUSTIFICATIU 1'!Àrea_d'impressió</vt:lpstr>
      <vt:lpstr>'COMPTE JUSTIFICATIU 2'!Àrea_d'impressió</vt:lpstr>
      <vt:lpstr>'COMPTE JUSTIFICATIU 3'!Àrea_d'impressió</vt:lpstr>
      <vt:lpstr>'COMPTE JUSTIFICATIU 1'!Texto479</vt:lpstr>
      <vt:lpstr>'COMPTE JUSTIFICATIU 2'!Texto479</vt:lpstr>
      <vt:lpstr>'COMPTE JUSTIFICATIU 3'!Texto479</vt:lpstr>
      <vt:lpstr>'COMPTE JUSTIFICATIU 1'!Texto491</vt:lpstr>
      <vt:lpstr>'COMPTE JUSTIFICATIU 2'!Texto491</vt:lpstr>
      <vt:lpstr>'COMPTE JUSTIFICATIU 3'!Texto491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JUDIT COLL REY</cp:lastModifiedBy>
  <dcterms:created xsi:type="dcterms:W3CDTF">2006-09-16T00:00:00Z</dcterms:created>
  <dcterms:modified xsi:type="dcterms:W3CDTF">2025-10-27T10:17:03Z</dcterms:modified>
</cp:coreProperties>
</file>